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haevg-my.sharepoint.com/personal/krapp_medizinundmedien_eu/Documents/Desktop/"/>
    </mc:Choice>
  </mc:AlternateContent>
  <xr:revisionPtr revIDLastSave="4" documentId="13_ncr:1_{E8A533D8-56DE-482E-9BCF-A6E5FE1E7CC8}" xr6:coauthVersionLast="47" xr6:coauthVersionMax="47" xr10:uidLastSave="{5099BEB0-985E-435E-93B3-63D1F3A7B7DA}"/>
  <bookViews>
    <workbookView xWindow="-28920" yWindow="-120" windowWidth="29040" windowHeight="15840" xr2:uid="{00000000-000D-0000-FFFF-FFFF00000000}"/>
  </bookViews>
  <sheets>
    <sheet name="Config" sheetId="1" r:id="rId1"/>
    <sheet name="Übersicht" sheetId="2" r:id="rId2"/>
    <sheet name="Januar" sheetId="3" r:id="rId3"/>
    <sheet name="Februar" sheetId="4" r:id="rId4"/>
    <sheet name="März" sheetId="5" r:id="rId5"/>
    <sheet name="April" sheetId="6" r:id="rId6"/>
    <sheet name="Mai" sheetId="7" r:id="rId7"/>
    <sheet name="Juni" sheetId="8" r:id="rId8"/>
    <sheet name="Juli" sheetId="9" r:id="rId9"/>
    <sheet name="August" sheetId="10" r:id="rId10"/>
    <sheet name="September" sheetId="11" r:id="rId11"/>
    <sheet name="Oktober" sheetId="12" r:id="rId12"/>
    <sheet name="November" sheetId="13" r:id="rId13"/>
    <sheet name="Dezember" sheetId="14" r:id="rId14"/>
  </sheets>
  <definedNames>
    <definedName name="Wochentag">Config!$D$10:$D$14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8" roundtripDataSignature="AMtx7mieZrg/fQ1FU0fFb7R8I4C55UDjAQ=="/>
    </ext>
  </extLst>
</workbook>
</file>

<file path=xl/calcChain.xml><?xml version="1.0" encoding="utf-8"?>
<calcChain xmlns="http://schemas.openxmlformats.org/spreadsheetml/2006/main">
  <c r="A5" i="2" l="1"/>
  <c r="H7" i="3"/>
  <c r="H9" i="14"/>
  <c r="H5" i="13"/>
  <c r="H34" i="14" l="1"/>
  <c r="H33" i="14"/>
  <c r="H32" i="14"/>
  <c r="H31" i="14"/>
  <c r="H30" i="14"/>
  <c r="H29" i="14"/>
  <c r="H28" i="14"/>
  <c r="H27" i="14"/>
  <c r="H26" i="14"/>
  <c r="H25" i="14"/>
  <c r="H24" i="14"/>
  <c r="H23" i="14"/>
  <c r="H22" i="14"/>
  <c r="H21" i="14"/>
  <c r="H20" i="14"/>
  <c r="H19" i="14"/>
  <c r="H18" i="14"/>
  <c r="H17" i="14"/>
  <c r="H16" i="14"/>
  <c r="H15" i="14"/>
  <c r="H14" i="14"/>
  <c r="H13" i="14"/>
  <c r="H12" i="14"/>
  <c r="H11" i="14"/>
  <c r="H10" i="14"/>
  <c r="H8" i="14"/>
  <c r="H7" i="14"/>
  <c r="H6" i="14"/>
  <c r="H5" i="14"/>
  <c r="H4" i="14"/>
  <c r="C4" i="14"/>
  <c r="C1" i="14"/>
  <c r="H34" i="13"/>
  <c r="H33" i="13"/>
  <c r="H32" i="13"/>
  <c r="H31" i="13"/>
  <c r="H30" i="13"/>
  <c r="H29" i="13"/>
  <c r="H28" i="13"/>
  <c r="H27" i="13"/>
  <c r="H26" i="13"/>
  <c r="H25" i="13"/>
  <c r="H24" i="13"/>
  <c r="H23" i="13"/>
  <c r="H22" i="13"/>
  <c r="H21" i="13"/>
  <c r="H20" i="13"/>
  <c r="H19" i="13"/>
  <c r="H18" i="13"/>
  <c r="H17" i="13"/>
  <c r="H16" i="13"/>
  <c r="H15" i="13"/>
  <c r="H14" i="13"/>
  <c r="H13" i="13"/>
  <c r="H12" i="13"/>
  <c r="H11" i="13"/>
  <c r="H10" i="13"/>
  <c r="H9" i="13"/>
  <c r="H8" i="13"/>
  <c r="H7" i="13"/>
  <c r="H6" i="13"/>
  <c r="H4" i="13"/>
  <c r="C4" i="13"/>
  <c r="C1" i="13"/>
  <c r="H34" i="12"/>
  <c r="H33" i="12"/>
  <c r="H32" i="12"/>
  <c r="H31" i="12"/>
  <c r="H30" i="12"/>
  <c r="H29" i="12"/>
  <c r="H28" i="12"/>
  <c r="H27" i="12"/>
  <c r="H26" i="12"/>
  <c r="H25" i="12"/>
  <c r="H24" i="12"/>
  <c r="H23" i="12"/>
  <c r="H22" i="12"/>
  <c r="H21" i="12"/>
  <c r="H20" i="12"/>
  <c r="H19" i="12"/>
  <c r="H18" i="12"/>
  <c r="H17" i="12"/>
  <c r="H16" i="12"/>
  <c r="H15" i="12"/>
  <c r="H14" i="12"/>
  <c r="H13" i="12"/>
  <c r="H12" i="12"/>
  <c r="H11" i="12"/>
  <c r="H10" i="12"/>
  <c r="H9" i="12"/>
  <c r="H8" i="12"/>
  <c r="H7" i="12"/>
  <c r="H6" i="12"/>
  <c r="H5" i="12"/>
  <c r="H4" i="12"/>
  <c r="C4" i="12"/>
  <c r="C1" i="12"/>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H6" i="11"/>
  <c r="H5" i="11"/>
  <c r="H4" i="11"/>
  <c r="C4" i="11"/>
  <c r="C1" i="11"/>
  <c r="H34" i="10"/>
  <c r="H33" i="10"/>
  <c r="H32" i="10"/>
  <c r="H31" i="10"/>
  <c r="H30" i="10"/>
  <c r="H29" i="10"/>
  <c r="H28" i="10"/>
  <c r="H27" i="10"/>
  <c r="H26" i="10"/>
  <c r="H25" i="10"/>
  <c r="H24" i="10"/>
  <c r="H23" i="10"/>
  <c r="H22" i="10"/>
  <c r="H21" i="10"/>
  <c r="H20" i="10"/>
  <c r="H19" i="10"/>
  <c r="H18" i="10"/>
  <c r="H17" i="10"/>
  <c r="H16" i="10"/>
  <c r="H15" i="10"/>
  <c r="H14" i="10"/>
  <c r="H13" i="10"/>
  <c r="H12" i="10"/>
  <c r="H11" i="10"/>
  <c r="H10" i="10"/>
  <c r="H9" i="10"/>
  <c r="H8" i="10"/>
  <c r="H7" i="10"/>
  <c r="H6" i="10"/>
  <c r="H5" i="10"/>
  <c r="H4" i="10"/>
  <c r="C4" i="10"/>
  <c r="C1" i="10"/>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H6" i="9"/>
  <c r="H5" i="9"/>
  <c r="H4" i="9"/>
  <c r="C4" i="9"/>
  <c r="C1" i="9"/>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C4" i="8"/>
  <c r="C5" i="8" s="1"/>
  <c r="C6" i="8" s="1"/>
  <c r="C7" i="8" s="1"/>
  <c r="C1" i="8"/>
  <c r="H34" i="7"/>
  <c r="H33" i="7"/>
  <c r="H32" i="7"/>
  <c r="H31" i="7"/>
  <c r="H30" i="7"/>
  <c r="H29" i="7"/>
  <c r="H28" i="7"/>
  <c r="H27" i="7"/>
  <c r="H26" i="7"/>
  <c r="H25" i="7"/>
  <c r="H24" i="7"/>
  <c r="H23" i="7"/>
  <c r="H22" i="7"/>
  <c r="H21" i="7"/>
  <c r="H20" i="7"/>
  <c r="H19" i="7"/>
  <c r="H18" i="7"/>
  <c r="H17" i="7"/>
  <c r="H16" i="7"/>
  <c r="H15" i="7"/>
  <c r="H14" i="7"/>
  <c r="H13" i="7"/>
  <c r="H12" i="7"/>
  <c r="H11" i="7"/>
  <c r="H10" i="7"/>
  <c r="H9" i="7"/>
  <c r="H8" i="7"/>
  <c r="H7" i="7"/>
  <c r="H6" i="7"/>
  <c r="H5" i="7"/>
  <c r="H4" i="7"/>
  <c r="C4" i="7"/>
  <c r="C1" i="7"/>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C4" i="6"/>
  <c r="C1" i="6"/>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C4" i="5"/>
  <c r="C1" i="5"/>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C4" i="4"/>
  <c r="C1" i="4"/>
  <c r="H34" i="3"/>
  <c r="H33" i="3"/>
  <c r="H32" i="3"/>
  <c r="H31" i="3"/>
  <c r="H30" i="3"/>
  <c r="H29" i="3"/>
  <c r="H28" i="3"/>
  <c r="H27" i="3"/>
  <c r="H26" i="3"/>
  <c r="H25" i="3"/>
  <c r="H24" i="3"/>
  <c r="H23" i="3"/>
  <c r="H22" i="3"/>
  <c r="H21" i="3"/>
  <c r="H20" i="3"/>
  <c r="H19" i="3"/>
  <c r="H18" i="3"/>
  <c r="H17" i="3"/>
  <c r="H16" i="3"/>
  <c r="H15" i="3"/>
  <c r="H14" i="3"/>
  <c r="H13" i="3"/>
  <c r="H12" i="3"/>
  <c r="H11" i="3"/>
  <c r="H10" i="3"/>
  <c r="H9" i="3"/>
  <c r="H8" i="3"/>
  <c r="H6" i="3"/>
  <c r="H5" i="3"/>
  <c r="H4" i="3"/>
  <c r="C4" i="3"/>
  <c r="C1" i="3"/>
  <c r="B22" i="1"/>
  <c r="B21" i="1"/>
  <c r="B20" i="1"/>
  <c r="B19" i="1"/>
  <c r="B18" i="1"/>
  <c r="B17" i="1"/>
  <c r="E14" i="1"/>
  <c r="E13" i="1"/>
  <c r="E12" i="1"/>
  <c r="B12" i="1"/>
  <c r="E11" i="1"/>
  <c r="E10" i="1"/>
  <c r="E8" i="1" s="1"/>
  <c r="B10" i="1"/>
  <c r="B16" i="1" s="1"/>
  <c r="B8" i="1"/>
  <c r="B7" i="1"/>
  <c r="C3" i="1"/>
  <c r="C4" i="1" s="1"/>
  <c r="C5" i="10" l="1"/>
  <c r="C5" i="14"/>
  <c r="C6" i="14" s="1"/>
  <c r="B6" i="14" s="1"/>
  <c r="B4" i="5"/>
  <c r="C5" i="13"/>
  <c r="C6" i="13" s="1"/>
  <c r="B6" i="13" s="1"/>
  <c r="B5" i="14"/>
  <c r="J2" i="5"/>
  <c r="J2" i="13"/>
  <c r="B4" i="14"/>
  <c r="B5" i="8"/>
  <c r="B13" i="1"/>
  <c r="B4" i="6"/>
  <c r="B14" i="1"/>
  <c r="J2" i="3"/>
  <c r="C5" i="6"/>
  <c r="B4" i="4"/>
  <c r="C5" i="4"/>
  <c r="J2" i="6"/>
  <c r="B4" i="10"/>
  <c r="B4" i="7"/>
  <c r="C5" i="3"/>
  <c r="B4" i="3"/>
  <c r="A4" i="3"/>
  <c r="B9" i="1"/>
  <c r="J2" i="4"/>
  <c r="B11" i="1"/>
  <c r="A4" i="10" s="1"/>
  <c r="B15" i="1"/>
  <c r="B5" i="13"/>
  <c r="B4" i="8"/>
  <c r="C5" i="5"/>
  <c r="J2" i="8"/>
  <c r="J2" i="11"/>
  <c r="C8" i="8"/>
  <c r="B7" i="8"/>
  <c r="C5" i="7"/>
  <c r="B4" i="9"/>
  <c r="J2" i="7"/>
  <c r="B6" i="8"/>
  <c r="A6" i="8"/>
  <c r="J2" i="10"/>
  <c r="B5" i="10"/>
  <c r="C6" i="10"/>
  <c r="C5" i="9"/>
  <c r="J2" i="9"/>
  <c r="B4" i="11"/>
  <c r="C5" i="11"/>
  <c r="J2" i="12"/>
  <c r="B4" i="12"/>
  <c r="C5" i="12"/>
  <c r="J2" i="14"/>
  <c r="B4" i="13"/>
  <c r="C7" i="13"/>
  <c r="C7" i="14"/>
  <c r="A6" i="14"/>
  <c r="A5" i="8" l="1"/>
  <c r="I5" i="8" s="1"/>
  <c r="J5" i="8" s="1"/>
  <c r="A4" i="13"/>
  <c r="I4" i="13" s="1"/>
  <c r="J4" i="13" s="1"/>
  <c r="I6" i="8"/>
  <c r="J6" i="8" s="1"/>
  <c r="I4" i="10"/>
  <c r="J4" i="10" s="1"/>
  <c r="A5" i="13"/>
  <c r="I5" i="13" s="1"/>
  <c r="J5" i="13" s="1"/>
  <c r="I6" i="14"/>
  <c r="J6" i="14" s="1"/>
  <c r="C6" i="7"/>
  <c r="A5" i="7"/>
  <c r="B5" i="7"/>
  <c r="B7" i="14"/>
  <c r="C8" i="14"/>
  <c r="A7" i="14"/>
  <c r="A5" i="10"/>
  <c r="I5" i="10" s="1"/>
  <c r="J5" i="10" s="1"/>
  <c r="B6" i="10"/>
  <c r="C7" i="10"/>
  <c r="A6" i="10"/>
  <c r="A5" i="14"/>
  <c r="I5" i="14" s="1"/>
  <c r="J5" i="14" s="1"/>
  <c r="A4" i="8"/>
  <c r="I4" i="8" s="1"/>
  <c r="B7" i="13"/>
  <c r="C8" i="13"/>
  <c r="A7" i="13"/>
  <c r="B5" i="3"/>
  <c r="C6" i="3"/>
  <c r="A5" i="3"/>
  <c r="A7" i="8"/>
  <c r="I7" i="8" s="1"/>
  <c r="J7" i="8" s="1"/>
  <c r="A4" i="4"/>
  <c r="I4" i="4" s="1"/>
  <c r="A4" i="6"/>
  <c r="I4" i="6" s="1"/>
  <c r="B5" i="5"/>
  <c r="A5" i="5"/>
  <c r="C6" i="5"/>
  <c r="I4" i="3"/>
  <c r="L4" i="3"/>
  <c r="B5" i="12"/>
  <c r="C6" i="12"/>
  <c r="A5" i="12"/>
  <c r="A4" i="14"/>
  <c r="I4" i="14" s="1"/>
  <c r="A4" i="12"/>
  <c r="I4" i="12" s="1"/>
  <c r="A4" i="9"/>
  <c r="I4" i="9" s="1"/>
  <c r="B5" i="11"/>
  <c r="C6" i="11"/>
  <c r="A5" i="11"/>
  <c r="B5" i="9"/>
  <c r="C6" i="9"/>
  <c r="A5" i="9"/>
  <c r="C9" i="8"/>
  <c r="B8" i="8"/>
  <c r="A8" i="8"/>
  <c r="B5" i="4"/>
  <c r="A5" i="4"/>
  <c r="C6" i="4"/>
  <c r="B5" i="6"/>
  <c r="A5" i="6"/>
  <c r="C6" i="6"/>
  <c r="A6" i="13"/>
  <c r="I6" i="13" s="1"/>
  <c r="J6" i="13" s="1"/>
  <c r="A4" i="11"/>
  <c r="I4" i="11" s="1"/>
  <c r="A4" i="7"/>
  <c r="I4" i="7" s="1"/>
  <c r="A4" i="5"/>
  <c r="I4" i="5" s="1"/>
  <c r="I5" i="3" l="1"/>
  <c r="J5" i="3" s="1"/>
  <c r="I5" i="5"/>
  <c r="J5" i="5" s="1"/>
  <c r="I7" i="13"/>
  <c r="J7" i="13" s="1"/>
  <c r="I5" i="6"/>
  <c r="J5" i="6" s="1"/>
  <c r="J4" i="7"/>
  <c r="J4" i="11"/>
  <c r="I5" i="11"/>
  <c r="J5" i="11" s="1"/>
  <c r="J4" i="14"/>
  <c r="B6" i="3"/>
  <c r="A6" i="3"/>
  <c r="C7" i="3"/>
  <c r="I6" i="10"/>
  <c r="J6" i="10" s="1"/>
  <c r="I8" i="8"/>
  <c r="J8" i="8" s="1"/>
  <c r="A6" i="11"/>
  <c r="C7" i="11"/>
  <c r="B6" i="11"/>
  <c r="I5" i="12"/>
  <c r="J5" i="12" s="1"/>
  <c r="A7" i="10"/>
  <c r="C8" i="10"/>
  <c r="B7" i="10"/>
  <c r="J4" i="12"/>
  <c r="C7" i="6"/>
  <c r="A6" i="6"/>
  <c r="B6" i="6"/>
  <c r="B6" i="12"/>
  <c r="A6" i="12"/>
  <c r="C7" i="12"/>
  <c r="B9" i="8"/>
  <c r="A9" i="8"/>
  <c r="C10" i="8"/>
  <c r="I5" i="7"/>
  <c r="J5" i="7" s="1"/>
  <c r="I5" i="9"/>
  <c r="J5" i="9" s="1"/>
  <c r="B8" i="13"/>
  <c r="A8" i="13"/>
  <c r="C9" i="13"/>
  <c r="A6" i="7"/>
  <c r="B6" i="7"/>
  <c r="C7" i="7"/>
  <c r="A6" i="5"/>
  <c r="B6" i="5"/>
  <c r="C7" i="5"/>
  <c r="J4" i="6"/>
  <c r="J4" i="4"/>
  <c r="J4" i="5"/>
  <c r="B6" i="4"/>
  <c r="C7" i="4"/>
  <c r="A6" i="4"/>
  <c r="B6" i="9"/>
  <c r="A6" i="9"/>
  <c r="C7" i="9"/>
  <c r="J4" i="9"/>
  <c r="J4" i="3"/>
  <c r="I5" i="4"/>
  <c r="J5" i="4" s="1"/>
  <c r="J4" i="8"/>
  <c r="I7" i="14"/>
  <c r="J7" i="14" s="1"/>
  <c r="C9" i="14"/>
  <c r="A8" i="14"/>
  <c r="B8" i="14"/>
  <c r="I6" i="5" l="1"/>
  <c r="J6" i="5" s="1"/>
  <c r="I6" i="4"/>
  <c r="J6" i="4" s="1"/>
  <c r="I6" i="3"/>
  <c r="I7" i="10"/>
  <c r="J7" i="10" s="1"/>
  <c r="I9" i="8"/>
  <c r="J9" i="8" s="1"/>
  <c r="I6" i="6"/>
  <c r="C8" i="7"/>
  <c r="A7" i="7"/>
  <c r="B7" i="7"/>
  <c r="C11" i="8"/>
  <c r="B10" i="8"/>
  <c r="A10" i="8"/>
  <c r="B7" i="6"/>
  <c r="A7" i="6"/>
  <c r="C8" i="6"/>
  <c r="B7" i="4"/>
  <c r="A7" i="4"/>
  <c r="C8" i="4"/>
  <c r="C8" i="3"/>
  <c r="A7" i="3"/>
  <c r="B7" i="3"/>
  <c r="I6" i="7"/>
  <c r="J6" i="7" s="1"/>
  <c r="A9" i="13"/>
  <c r="C10" i="13"/>
  <c r="B9" i="13"/>
  <c r="I8" i="14"/>
  <c r="J8" i="14" s="1"/>
  <c r="C8" i="9"/>
  <c r="B7" i="9"/>
  <c r="A7" i="9"/>
  <c r="C8" i="5"/>
  <c r="A7" i="5"/>
  <c r="B7" i="5"/>
  <c r="I8" i="13"/>
  <c r="A7" i="12"/>
  <c r="C8" i="12"/>
  <c r="B7" i="12"/>
  <c r="A7" i="11"/>
  <c r="C8" i="11"/>
  <c r="B7" i="11"/>
  <c r="I6" i="9"/>
  <c r="I6" i="12"/>
  <c r="J6" i="12" s="1"/>
  <c r="I6" i="11"/>
  <c r="A8" i="10"/>
  <c r="B8" i="10"/>
  <c r="C9" i="10"/>
  <c r="B9" i="14"/>
  <c r="A9" i="14"/>
  <c r="J9" i="14" s="1"/>
  <c r="C10" i="14"/>
  <c r="J6" i="3" l="1"/>
  <c r="I7" i="5"/>
  <c r="J7" i="5" s="1"/>
  <c r="I7" i="3"/>
  <c r="J7" i="3" s="1"/>
  <c r="I7" i="9"/>
  <c r="J7" i="9" s="1"/>
  <c r="I7" i="6"/>
  <c r="J7" i="6" s="1"/>
  <c r="B11" i="8"/>
  <c r="A11" i="8"/>
  <c r="C12" i="8"/>
  <c r="B8" i="12"/>
  <c r="A8" i="12"/>
  <c r="C9" i="12"/>
  <c r="C9" i="6"/>
  <c r="A8" i="6"/>
  <c r="B8" i="6"/>
  <c r="J8" i="13"/>
  <c r="I7" i="7"/>
  <c r="B9" i="10"/>
  <c r="A9" i="10"/>
  <c r="C10" i="10"/>
  <c r="J6" i="9"/>
  <c r="I7" i="12"/>
  <c r="J7" i="12" s="1"/>
  <c r="C9" i="9"/>
  <c r="A8" i="9"/>
  <c r="B8" i="9"/>
  <c r="I8" i="10"/>
  <c r="B8" i="7"/>
  <c r="A8" i="7"/>
  <c r="C9" i="7"/>
  <c r="B8" i="11"/>
  <c r="A8" i="11"/>
  <c r="C9" i="11"/>
  <c r="B8" i="3"/>
  <c r="C9" i="3"/>
  <c r="A8" i="3"/>
  <c r="I7" i="11"/>
  <c r="J7" i="11" s="1"/>
  <c r="C9" i="5"/>
  <c r="A8" i="5"/>
  <c r="B8" i="5"/>
  <c r="C11" i="13"/>
  <c r="A10" i="13"/>
  <c r="B10" i="13"/>
  <c r="B8" i="4"/>
  <c r="C9" i="4"/>
  <c r="A8" i="4"/>
  <c r="I10" i="8"/>
  <c r="J6" i="6"/>
  <c r="C11" i="14"/>
  <c r="A10" i="14"/>
  <c r="B10" i="14"/>
  <c r="J6" i="11"/>
  <c r="I9" i="13"/>
  <c r="J9" i="13" s="1"/>
  <c r="I7" i="4"/>
  <c r="I8" i="11" l="1"/>
  <c r="J8" i="11" s="1"/>
  <c r="I11" i="8"/>
  <c r="J11" i="8" s="1"/>
  <c r="I8" i="3"/>
  <c r="J8" i="3" s="1"/>
  <c r="I8" i="9"/>
  <c r="J8" i="9" s="1"/>
  <c r="I8" i="7"/>
  <c r="J8" i="7" s="1"/>
  <c r="I8" i="4"/>
  <c r="J8" i="4" s="1"/>
  <c r="I8" i="5"/>
  <c r="A9" i="9"/>
  <c r="C10" i="9"/>
  <c r="B9" i="9"/>
  <c r="J7" i="7"/>
  <c r="C10" i="12"/>
  <c r="B9" i="12"/>
  <c r="A9" i="12"/>
  <c r="J10" i="8"/>
  <c r="J7" i="4"/>
  <c r="I10" i="14"/>
  <c r="B9" i="4"/>
  <c r="A9" i="4"/>
  <c r="C10" i="4"/>
  <c r="A9" i="5"/>
  <c r="B9" i="5"/>
  <c r="C10" i="5"/>
  <c r="I8" i="12"/>
  <c r="B9" i="3"/>
  <c r="C10" i="3"/>
  <c r="A9" i="3"/>
  <c r="B11" i="14"/>
  <c r="C12" i="14"/>
  <c r="A11" i="14"/>
  <c r="C13" i="8"/>
  <c r="A12" i="8"/>
  <c r="B12" i="8"/>
  <c r="I10" i="13"/>
  <c r="J10" i="13" s="1"/>
  <c r="C10" i="11"/>
  <c r="A9" i="11"/>
  <c r="B9" i="11"/>
  <c r="J8" i="10"/>
  <c r="B11" i="13"/>
  <c r="C12" i="13"/>
  <c r="A11" i="13"/>
  <c r="B10" i="10"/>
  <c r="C11" i="10"/>
  <c r="A10" i="10"/>
  <c r="I8" i="6"/>
  <c r="A9" i="7"/>
  <c r="B9" i="7"/>
  <c r="C10" i="7"/>
  <c r="I9" i="10"/>
  <c r="J9" i="10" s="1"/>
  <c r="A9" i="6"/>
  <c r="C10" i="6"/>
  <c r="B9" i="6"/>
  <c r="I9" i="4" l="1"/>
  <c r="J9" i="4" s="1"/>
  <c r="I11" i="13"/>
  <c r="J11" i="13" s="1"/>
  <c r="I9" i="12"/>
  <c r="J9" i="12" s="1"/>
  <c r="I10" i="10"/>
  <c r="J10" i="10" s="1"/>
  <c r="I9" i="3"/>
  <c r="J9" i="3" s="1"/>
  <c r="B12" i="13"/>
  <c r="A12" i="13"/>
  <c r="C13" i="13"/>
  <c r="C14" i="8"/>
  <c r="A13" i="8"/>
  <c r="B13" i="8"/>
  <c r="C11" i="7"/>
  <c r="B10" i="7"/>
  <c r="A10" i="7"/>
  <c r="C11" i="11"/>
  <c r="B10" i="11"/>
  <c r="A10" i="11"/>
  <c r="C13" i="14"/>
  <c r="A12" i="14"/>
  <c r="B12" i="14"/>
  <c r="C11" i="5"/>
  <c r="B10" i="5"/>
  <c r="A10" i="5"/>
  <c r="I9" i="7"/>
  <c r="C11" i="9"/>
  <c r="A10" i="9"/>
  <c r="B10" i="9"/>
  <c r="I9" i="9"/>
  <c r="I9" i="6"/>
  <c r="J9" i="6" s="1"/>
  <c r="B11" i="10"/>
  <c r="A11" i="10"/>
  <c r="C12" i="10"/>
  <c r="J8" i="12"/>
  <c r="J8" i="5"/>
  <c r="J8" i="6"/>
  <c r="B10" i="3"/>
  <c r="A10" i="3"/>
  <c r="C11" i="3"/>
  <c r="C11" i="6"/>
  <c r="A10" i="6"/>
  <c r="B10" i="6"/>
  <c r="J10" i="14"/>
  <c r="I9" i="5"/>
  <c r="J9" i="5" s="1"/>
  <c r="I12" i="8"/>
  <c r="B10" i="4"/>
  <c r="C11" i="4"/>
  <c r="A10" i="4"/>
  <c r="I9" i="11"/>
  <c r="I11" i="14"/>
  <c r="J11" i="14" s="1"/>
  <c r="C11" i="12"/>
  <c r="A10" i="12"/>
  <c r="B10" i="12"/>
  <c r="I11" i="10" l="1"/>
  <c r="J11" i="10" s="1"/>
  <c r="I10" i="9"/>
  <c r="J10" i="9" s="1"/>
  <c r="I10" i="3"/>
  <c r="J10" i="3" s="1"/>
  <c r="I10" i="12"/>
  <c r="J10" i="12" s="1"/>
  <c r="J9" i="7"/>
  <c r="C14" i="14"/>
  <c r="B13" i="14"/>
  <c r="A13" i="14"/>
  <c r="B11" i="12"/>
  <c r="A11" i="12"/>
  <c r="C12" i="12"/>
  <c r="I10" i="4"/>
  <c r="C13" i="10"/>
  <c r="B12" i="10"/>
  <c r="A12" i="10"/>
  <c r="B11" i="9"/>
  <c r="C12" i="9"/>
  <c r="A11" i="9"/>
  <c r="I12" i="14"/>
  <c r="J12" i="14" s="1"/>
  <c r="C12" i="7"/>
  <c r="A11" i="7"/>
  <c r="B11" i="7"/>
  <c r="I10" i="11"/>
  <c r="J10" i="11" s="1"/>
  <c r="I13" i="8"/>
  <c r="J13" i="8" s="1"/>
  <c r="B14" i="8"/>
  <c r="A14" i="8"/>
  <c r="C15" i="8"/>
  <c r="B11" i="4"/>
  <c r="A11" i="4"/>
  <c r="C12" i="4"/>
  <c r="J12" i="8"/>
  <c r="C12" i="6"/>
  <c r="B11" i="6"/>
  <c r="A11" i="6"/>
  <c r="J9" i="11"/>
  <c r="I10" i="5"/>
  <c r="B11" i="11"/>
  <c r="A11" i="11"/>
  <c r="C12" i="11"/>
  <c r="A13" i="13"/>
  <c r="C14" i="13"/>
  <c r="B13" i="13"/>
  <c r="I10" i="6"/>
  <c r="J10" i="6" s="1"/>
  <c r="C12" i="3"/>
  <c r="B11" i="3"/>
  <c r="A11" i="3"/>
  <c r="J9" i="9"/>
  <c r="I12" i="13"/>
  <c r="J12" i="13" s="1"/>
  <c r="B11" i="5"/>
  <c r="A11" i="5"/>
  <c r="C12" i="5"/>
  <c r="I10" i="7"/>
  <c r="J10" i="7" s="1"/>
  <c r="I11" i="12" l="1"/>
  <c r="J11" i="12" s="1"/>
  <c r="I11" i="3"/>
  <c r="J11" i="3" s="1"/>
  <c r="I11" i="5"/>
  <c r="J11" i="5" s="1"/>
  <c r="I11" i="11"/>
  <c r="J11" i="11" s="1"/>
  <c r="I14" i="8"/>
  <c r="J14" i="8" s="1"/>
  <c r="I11" i="6"/>
  <c r="J11" i="6" s="1"/>
  <c r="I13" i="13"/>
  <c r="J13" i="13" s="1"/>
  <c r="I11" i="7"/>
  <c r="J11" i="7" s="1"/>
  <c r="B13" i="10"/>
  <c r="A13" i="10"/>
  <c r="C14" i="10"/>
  <c r="I13" i="14"/>
  <c r="J13" i="14" s="1"/>
  <c r="B12" i="3"/>
  <c r="C13" i="3"/>
  <c r="A12" i="3"/>
  <c r="C15" i="14"/>
  <c r="A14" i="14"/>
  <c r="B14" i="14"/>
  <c r="C13" i="5"/>
  <c r="A12" i="5"/>
  <c r="B12" i="5"/>
  <c r="J10" i="5"/>
  <c r="I11" i="9"/>
  <c r="J10" i="4"/>
  <c r="B12" i="11"/>
  <c r="C13" i="11"/>
  <c r="A12" i="11"/>
  <c r="C13" i="6"/>
  <c r="A12" i="6"/>
  <c r="B12" i="6"/>
  <c r="C16" i="8"/>
  <c r="B15" i="8"/>
  <c r="A15" i="8"/>
  <c r="A12" i="7"/>
  <c r="C13" i="7"/>
  <c r="B12" i="7"/>
  <c r="C13" i="9"/>
  <c r="A12" i="9"/>
  <c r="B12" i="9"/>
  <c r="B12" i="12"/>
  <c r="C13" i="12"/>
  <c r="A12" i="12"/>
  <c r="B12" i="4"/>
  <c r="C13" i="4"/>
  <c r="A12" i="4"/>
  <c r="C15" i="13"/>
  <c r="A14" i="13"/>
  <c r="B14" i="13"/>
  <c r="I11" i="4"/>
  <c r="J11" i="4" s="1"/>
  <c r="I12" i="10"/>
  <c r="J12" i="10" s="1"/>
  <c r="I12" i="12" l="1"/>
  <c r="J12" i="12" s="1"/>
  <c r="I14" i="14"/>
  <c r="J14" i="14" s="1"/>
  <c r="I12" i="11"/>
  <c r="J12" i="11" s="1"/>
  <c r="I15" i="8"/>
  <c r="J15" i="8" s="1"/>
  <c r="I13" i="10"/>
  <c r="J13" i="10" s="1"/>
  <c r="C14" i="9"/>
  <c r="B13" i="9"/>
  <c r="A13" i="9"/>
  <c r="I12" i="6"/>
  <c r="J12" i="6" s="1"/>
  <c r="I12" i="5"/>
  <c r="B13" i="4"/>
  <c r="A13" i="4"/>
  <c r="C14" i="4"/>
  <c r="B13" i="3"/>
  <c r="A13" i="3"/>
  <c r="C14" i="3"/>
  <c r="C14" i="7"/>
  <c r="B13" i="7"/>
  <c r="A13" i="7"/>
  <c r="B13" i="11"/>
  <c r="C14" i="11"/>
  <c r="A13" i="11"/>
  <c r="B15" i="13"/>
  <c r="C16" i="13"/>
  <c r="A15" i="13"/>
  <c r="B13" i="12"/>
  <c r="A13" i="12"/>
  <c r="C14" i="12"/>
  <c r="B15" i="14"/>
  <c r="C16" i="14"/>
  <c r="A15" i="14"/>
  <c r="I12" i="9"/>
  <c r="J12" i="9" s="1"/>
  <c r="J11" i="9"/>
  <c r="C14" i="6"/>
  <c r="B13" i="6"/>
  <c r="A13" i="6"/>
  <c r="C14" i="5"/>
  <c r="B13" i="5"/>
  <c r="A13" i="5"/>
  <c r="B14" i="10"/>
  <c r="C15" i="10"/>
  <c r="A14" i="10"/>
  <c r="I14" i="13"/>
  <c r="J14" i="13" s="1"/>
  <c r="I12" i="7"/>
  <c r="J12" i="7" s="1"/>
  <c r="I12" i="4"/>
  <c r="J12" i="4" s="1"/>
  <c r="I12" i="3"/>
  <c r="J12" i="3" s="1"/>
  <c r="C17" i="8"/>
  <c r="A16" i="8"/>
  <c r="B16" i="8"/>
  <c r="I13" i="3" l="1"/>
  <c r="J13" i="3" s="1"/>
  <c r="I13" i="9"/>
  <c r="J13" i="9" s="1"/>
  <c r="I15" i="14"/>
  <c r="J15" i="14" s="1"/>
  <c r="I13" i="7"/>
  <c r="J13" i="7" s="1"/>
  <c r="I15" i="13"/>
  <c r="J15" i="13" s="1"/>
  <c r="I14" i="10"/>
  <c r="J14" i="10" s="1"/>
  <c r="I13" i="5"/>
  <c r="J13" i="5" s="1"/>
  <c r="B14" i="11"/>
  <c r="A14" i="11"/>
  <c r="C15" i="11"/>
  <c r="C15" i="6"/>
  <c r="A14" i="6"/>
  <c r="B14" i="6"/>
  <c r="I13" i="12"/>
  <c r="J13" i="12" s="1"/>
  <c r="I13" i="4"/>
  <c r="J13" i="4" s="1"/>
  <c r="B14" i="4"/>
  <c r="C15" i="4"/>
  <c r="A14" i="4"/>
  <c r="J12" i="5"/>
  <c r="B15" i="10"/>
  <c r="C16" i="10"/>
  <c r="A15" i="10"/>
  <c r="B14" i="7"/>
  <c r="A14" i="7"/>
  <c r="C15" i="7"/>
  <c r="B14" i="12"/>
  <c r="A14" i="12"/>
  <c r="C15" i="12"/>
  <c r="I16" i="8"/>
  <c r="B16" i="13"/>
  <c r="A16" i="13"/>
  <c r="C17" i="13"/>
  <c r="B14" i="3"/>
  <c r="A14" i="3"/>
  <c r="C15" i="3"/>
  <c r="B17" i="8"/>
  <c r="C18" i="8"/>
  <c r="A17" i="8"/>
  <c r="B14" i="5"/>
  <c r="A14" i="5"/>
  <c r="C15" i="5"/>
  <c r="C17" i="14"/>
  <c r="A16" i="14"/>
  <c r="B16" i="14"/>
  <c r="I13" i="6"/>
  <c r="J13" i="6" s="1"/>
  <c r="I13" i="11"/>
  <c r="C15" i="9"/>
  <c r="B14" i="9"/>
  <c r="A14" i="9"/>
  <c r="I14" i="7" l="1"/>
  <c r="J14" i="7" s="1"/>
  <c r="I14" i="11"/>
  <c r="J14" i="11" s="1"/>
  <c r="I17" i="8"/>
  <c r="J17" i="8" s="1"/>
  <c r="I14" i="9"/>
  <c r="J14" i="9" s="1"/>
  <c r="I15" i="10"/>
  <c r="J15" i="10" s="1"/>
  <c r="I14" i="3"/>
  <c r="J14" i="3" s="1"/>
  <c r="I14" i="5"/>
  <c r="J14" i="5" s="1"/>
  <c r="I16" i="14"/>
  <c r="J16" i="14" s="1"/>
  <c r="I14" i="4"/>
  <c r="J14" i="4" s="1"/>
  <c r="A18" i="8"/>
  <c r="C19" i="8"/>
  <c r="B18" i="8"/>
  <c r="J16" i="8"/>
  <c r="C17" i="10"/>
  <c r="B16" i="10"/>
  <c r="A16" i="10"/>
  <c r="B15" i="12"/>
  <c r="C16" i="12"/>
  <c r="A15" i="12"/>
  <c r="I14" i="12"/>
  <c r="J14" i="12" s="1"/>
  <c r="I14" i="6"/>
  <c r="J14" i="6" s="1"/>
  <c r="B15" i="6"/>
  <c r="C16" i="6"/>
  <c r="A15" i="6"/>
  <c r="B15" i="11"/>
  <c r="C16" i="11"/>
  <c r="A15" i="11"/>
  <c r="C16" i="3"/>
  <c r="B15" i="3"/>
  <c r="A15" i="3"/>
  <c r="C18" i="14"/>
  <c r="B17" i="14"/>
  <c r="A17" i="14"/>
  <c r="B15" i="5"/>
  <c r="C16" i="5"/>
  <c r="A15" i="5"/>
  <c r="C16" i="7"/>
  <c r="A15" i="7"/>
  <c r="B15" i="7"/>
  <c r="B15" i="4"/>
  <c r="A15" i="4"/>
  <c r="C16" i="4"/>
  <c r="J13" i="11"/>
  <c r="A17" i="13"/>
  <c r="C18" i="13"/>
  <c r="B17" i="13"/>
  <c r="B15" i="9"/>
  <c r="C16" i="9"/>
  <c r="A15" i="9"/>
  <c r="I16" i="13"/>
  <c r="J16" i="13" s="1"/>
  <c r="I15" i="12" l="1"/>
  <c r="J15" i="12" s="1"/>
  <c r="I16" i="10"/>
  <c r="J16" i="10" s="1"/>
  <c r="I15" i="3"/>
  <c r="J15" i="3" s="1"/>
  <c r="I15" i="5"/>
  <c r="J15" i="5" s="1"/>
  <c r="I15" i="6"/>
  <c r="J15" i="6" s="1"/>
  <c r="I15" i="11"/>
  <c r="J15" i="11" s="1"/>
  <c r="C19" i="13"/>
  <c r="A18" i="13"/>
  <c r="B18" i="13"/>
  <c r="I15" i="7"/>
  <c r="J15" i="7" s="1"/>
  <c r="B17" i="10"/>
  <c r="C18" i="10"/>
  <c r="A17" i="10"/>
  <c r="C17" i="7"/>
  <c r="B16" i="7"/>
  <c r="A16" i="7"/>
  <c r="B16" i="3"/>
  <c r="C17" i="3"/>
  <c r="A16" i="3"/>
  <c r="I15" i="9"/>
  <c r="J15" i="9" s="1"/>
  <c r="B16" i="4"/>
  <c r="C17" i="4"/>
  <c r="A16" i="4"/>
  <c r="B16" i="11"/>
  <c r="A16" i="11"/>
  <c r="C17" i="11"/>
  <c r="B16" i="12"/>
  <c r="A16" i="12"/>
  <c r="C17" i="12"/>
  <c r="A19" i="8"/>
  <c r="C20" i="8"/>
  <c r="B19" i="8"/>
  <c r="C19" i="14"/>
  <c r="A18" i="14"/>
  <c r="B18" i="14"/>
  <c r="C17" i="6"/>
  <c r="A16" i="6"/>
  <c r="B16" i="6"/>
  <c r="I17" i="13"/>
  <c r="J17" i="13" s="1"/>
  <c r="C17" i="5"/>
  <c r="A16" i="5"/>
  <c r="B16" i="5"/>
  <c r="C17" i="9"/>
  <c r="A16" i="9"/>
  <c r="B16" i="9"/>
  <c r="I15" i="4"/>
  <c r="J15" i="4" s="1"/>
  <c r="I17" i="14"/>
  <c r="J17" i="14" s="1"/>
  <c r="I18" i="8"/>
  <c r="J18" i="8" s="1"/>
  <c r="I17" i="10" l="1"/>
  <c r="J17" i="10" s="1"/>
  <c r="I16" i="12"/>
  <c r="J16" i="12" s="1"/>
  <c r="I16" i="7"/>
  <c r="J16" i="7" s="1"/>
  <c r="I18" i="13"/>
  <c r="J18" i="13" s="1"/>
  <c r="I16" i="3"/>
  <c r="J16" i="3" s="1"/>
  <c r="I19" i="8"/>
  <c r="J19" i="8" s="1"/>
  <c r="B17" i="7"/>
  <c r="A17" i="7"/>
  <c r="C18" i="7"/>
  <c r="I18" i="14"/>
  <c r="J18" i="14" s="1"/>
  <c r="B17" i="11"/>
  <c r="C18" i="11"/>
  <c r="A17" i="11"/>
  <c r="B17" i="3"/>
  <c r="C18" i="3"/>
  <c r="A17" i="3"/>
  <c r="B18" i="10"/>
  <c r="C19" i="10"/>
  <c r="A18" i="10"/>
  <c r="A17" i="9"/>
  <c r="C18" i="9"/>
  <c r="B17" i="9"/>
  <c r="I16" i="5"/>
  <c r="J16" i="5" s="1"/>
  <c r="B19" i="14"/>
  <c r="C20" i="14"/>
  <c r="A19" i="14"/>
  <c r="I16" i="11"/>
  <c r="J16" i="11" s="1"/>
  <c r="I16" i="6"/>
  <c r="J16" i="6" s="1"/>
  <c r="B17" i="12"/>
  <c r="C18" i="12"/>
  <c r="A17" i="12"/>
  <c r="B17" i="5"/>
  <c r="A17" i="5"/>
  <c r="C18" i="5"/>
  <c r="B17" i="4"/>
  <c r="A17" i="4"/>
  <c r="C18" i="4"/>
  <c r="I16" i="9"/>
  <c r="J16" i="9" s="1"/>
  <c r="B17" i="6"/>
  <c r="A17" i="6"/>
  <c r="C18" i="6"/>
  <c r="C21" i="8"/>
  <c r="A20" i="8"/>
  <c r="B20" i="8"/>
  <c r="I16" i="4"/>
  <c r="J16" i="4" s="1"/>
  <c r="B19" i="13"/>
  <c r="C20" i="13"/>
  <c r="A19" i="13"/>
  <c r="I17" i="4" l="1"/>
  <c r="J17" i="4" s="1"/>
  <c r="I17" i="11"/>
  <c r="J17" i="11" s="1"/>
  <c r="I17" i="7"/>
  <c r="J17" i="7" s="1"/>
  <c r="I19" i="14"/>
  <c r="J19" i="14" s="1"/>
  <c r="I17" i="5"/>
  <c r="J17" i="5" s="1"/>
  <c r="I18" i="10"/>
  <c r="J18" i="10" s="1"/>
  <c r="I17" i="6"/>
  <c r="J17" i="6" s="1"/>
  <c r="B18" i="9"/>
  <c r="C19" i="9"/>
  <c r="A18" i="9"/>
  <c r="B18" i="4"/>
  <c r="A18" i="4"/>
  <c r="C19" i="4"/>
  <c r="B18" i="12"/>
  <c r="A18" i="12"/>
  <c r="C19" i="12"/>
  <c r="I17" i="9"/>
  <c r="J17" i="9" s="1"/>
  <c r="B18" i="11"/>
  <c r="A18" i="11"/>
  <c r="C19" i="11"/>
  <c r="C21" i="14"/>
  <c r="A20" i="14"/>
  <c r="B20" i="14"/>
  <c r="B18" i="7"/>
  <c r="C19" i="7"/>
  <c r="A18" i="7"/>
  <c r="I20" i="8"/>
  <c r="J20" i="8" s="1"/>
  <c r="B21" i="8"/>
  <c r="A21" i="8"/>
  <c r="C22" i="8"/>
  <c r="B18" i="5"/>
  <c r="C19" i="5"/>
  <c r="A18" i="5"/>
  <c r="B19" i="10"/>
  <c r="A19" i="10"/>
  <c r="C20" i="10"/>
  <c r="C19" i="6"/>
  <c r="A18" i="6"/>
  <c r="B18" i="6"/>
  <c r="I19" i="13"/>
  <c r="J19" i="13" s="1"/>
  <c r="I17" i="3"/>
  <c r="J17" i="3" s="1"/>
  <c r="B20" i="13"/>
  <c r="A20" i="13"/>
  <c r="C21" i="13"/>
  <c r="I17" i="12"/>
  <c r="J17" i="12" s="1"/>
  <c r="A18" i="3"/>
  <c r="C19" i="3"/>
  <c r="B18" i="3"/>
  <c r="I21" i="8" l="1"/>
  <c r="J21" i="8" s="1"/>
  <c r="I19" i="10"/>
  <c r="J19" i="10" s="1"/>
  <c r="I18" i="12"/>
  <c r="J18" i="12" s="1"/>
  <c r="I20" i="13"/>
  <c r="J20" i="13" s="1"/>
  <c r="I18" i="11"/>
  <c r="J18" i="11" s="1"/>
  <c r="I18" i="3"/>
  <c r="J18" i="3" s="1"/>
  <c r="I18" i="6"/>
  <c r="J18" i="6" s="1"/>
  <c r="A22" i="8"/>
  <c r="B22" i="8"/>
  <c r="C23" i="8"/>
  <c r="I20" i="14"/>
  <c r="J20" i="14" s="1"/>
  <c r="B19" i="6"/>
  <c r="A19" i="6"/>
  <c r="C20" i="6"/>
  <c r="B21" i="14"/>
  <c r="A21" i="14"/>
  <c r="C22" i="14"/>
  <c r="C20" i="4"/>
  <c r="B19" i="4"/>
  <c r="A19" i="4"/>
  <c r="A21" i="13"/>
  <c r="C22" i="13"/>
  <c r="B21" i="13"/>
  <c r="C21" i="10"/>
  <c r="B20" i="10"/>
  <c r="A20" i="10"/>
  <c r="B19" i="11"/>
  <c r="A19" i="11"/>
  <c r="C20" i="11"/>
  <c r="I18" i="4"/>
  <c r="J18" i="4" s="1"/>
  <c r="I18" i="9"/>
  <c r="J18" i="9" s="1"/>
  <c r="B19" i="3"/>
  <c r="A19" i="3"/>
  <c r="C20" i="3"/>
  <c r="I18" i="7"/>
  <c r="J18" i="7" s="1"/>
  <c r="I18" i="5"/>
  <c r="J18" i="5" s="1"/>
  <c r="C20" i="7"/>
  <c r="A19" i="7"/>
  <c r="B19" i="7"/>
  <c r="B19" i="9"/>
  <c r="C20" i="9"/>
  <c r="A19" i="9"/>
  <c r="A19" i="5"/>
  <c r="C20" i="5"/>
  <c r="B19" i="5"/>
  <c r="A19" i="12"/>
  <c r="C20" i="12"/>
  <c r="B19" i="12"/>
  <c r="I19" i="6" l="1"/>
  <c r="J19" i="6" s="1"/>
  <c r="I19" i="3"/>
  <c r="J19" i="3" s="1"/>
  <c r="I19" i="7"/>
  <c r="J19" i="7" s="1"/>
  <c r="I19" i="12"/>
  <c r="J19" i="12" s="1"/>
  <c r="I21" i="13"/>
  <c r="J21" i="13" s="1"/>
  <c r="I19" i="4"/>
  <c r="J19" i="4" s="1"/>
  <c r="I19" i="9"/>
  <c r="J19" i="9" s="1"/>
  <c r="I19" i="11"/>
  <c r="J19" i="11" s="1"/>
  <c r="B20" i="3"/>
  <c r="C21" i="3"/>
  <c r="A20" i="3"/>
  <c r="I20" i="10"/>
  <c r="J20" i="10" s="1"/>
  <c r="B20" i="4"/>
  <c r="C21" i="4"/>
  <c r="A20" i="4"/>
  <c r="A23" i="8"/>
  <c r="C24" i="8"/>
  <c r="B23" i="8"/>
  <c r="B20" i="7"/>
  <c r="A20" i="7"/>
  <c r="C21" i="7"/>
  <c r="B20" i="11"/>
  <c r="A20" i="11"/>
  <c r="C21" i="11"/>
  <c r="I19" i="5"/>
  <c r="J19" i="5" s="1"/>
  <c r="B20" i="9"/>
  <c r="C21" i="9"/>
  <c r="A20" i="9"/>
  <c r="C23" i="14"/>
  <c r="A22" i="14"/>
  <c r="B22" i="14"/>
  <c r="B21" i="10"/>
  <c r="A21" i="10"/>
  <c r="C22" i="10"/>
  <c r="I21" i="14"/>
  <c r="J21" i="14" s="1"/>
  <c r="I22" i="8"/>
  <c r="J22" i="8" s="1"/>
  <c r="C21" i="5"/>
  <c r="A20" i="5"/>
  <c r="B20" i="5"/>
  <c r="B20" i="12"/>
  <c r="A20" i="12"/>
  <c r="C21" i="12"/>
  <c r="C23" i="13"/>
  <c r="A22" i="13"/>
  <c r="B22" i="13"/>
  <c r="C21" i="6"/>
  <c r="A20" i="6"/>
  <c r="B20" i="6"/>
  <c r="I20" i="11" l="1"/>
  <c r="J20" i="11" s="1"/>
  <c r="I20" i="7"/>
  <c r="J20" i="7" s="1"/>
  <c r="I23" i="8"/>
  <c r="J23" i="8" s="1"/>
  <c r="I22" i="13"/>
  <c r="J22" i="13" s="1"/>
  <c r="I20" i="4"/>
  <c r="J20" i="4" s="1"/>
  <c r="C22" i="6"/>
  <c r="A21" i="6"/>
  <c r="B21" i="6"/>
  <c r="I20" i="5"/>
  <c r="J20" i="5" s="1"/>
  <c r="I22" i="14"/>
  <c r="J22" i="14" s="1"/>
  <c r="B21" i="4"/>
  <c r="C22" i="4"/>
  <c r="A21" i="4"/>
  <c r="B21" i="5"/>
  <c r="A21" i="5"/>
  <c r="C22" i="5"/>
  <c r="B23" i="14"/>
  <c r="C24" i="14"/>
  <c r="A23" i="14"/>
  <c r="B21" i="7"/>
  <c r="A21" i="7"/>
  <c r="C22" i="7"/>
  <c r="I20" i="9"/>
  <c r="J20" i="9" s="1"/>
  <c r="B23" i="13"/>
  <c r="C24" i="13"/>
  <c r="A23" i="13"/>
  <c r="B21" i="9"/>
  <c r="A21" i="9"/>
  <c r="C22" i="9"/>
  <c r="I20" i="3"/>
  <c r="J20" i="3" s="1"/>
  <c r="I20" i="6"/>
  <c r="J20" i="6" s="1"/>
  <c r="B21" i="11"/>
  <c r="C22" i="11"/>
  <c r="A21" i="11"/>
  <c r="B21" i="12"/>
  <c r="C22" i="12"/>
  <c r="A21" i="12"/>
  <c r="B22" i="10"/>
  <c r="C23" i="10"/>
  <c r="A22" i="10"/>
  <c r="B21" i="3"/>
  <c r="A21" i="3"/>
  <c r="C22" i="3"/>
  <c r="I20" i="12"/>
  <c r="J20" i="12" s="1"/>
  <c r="I21" i="10"/>
  <c r="J21" i="10" s="1"/>
  <c r="C25" i="8"/>
  <c r="A24" i="8"/>
  <c r="B24" i="8"/>
  <c r="I21" i="11" l="1"/>
  <c r="J21" i="11" s="1"/>
  <c r="I21" i="7"/>
  <c r="J21" i="7" s="1"/>
  <c r="I22" i="10"/>
  <c r="J22" i="10" s="1"/>
  <c r="I21" i="9"/>
  <c r="J21" i="9" s="1"/>
  <c r="I21" i="5"/>
  <c r="J21" i="5" s="1"/>
  <c r="I23" i="14"/>
  <c r="J23" i="14" s="1"/>
  <c r="I21" i="3"/>
  <c r="J21" i="3" s="1"/>
  <c r="I21" i="12"/>
  <c r="J21" i="12" s="1"/>
  <c r="I21" i="4"/>
  <c r="J21" i="4" s="1"/>
  <c r="I23" i="13"/>
  <c r="J23" i="13" s="1"/>
  <c r="B22" i="9"/>
  <c r="C23" i="9"/>
  <c r="A22" i="9"/>
  <c r="C25" i="14"/>
  <c r="A24" i="14"/>
  <c r="B24" i="14"/>
  <c r="C23" i="11"/>
  <c r="A22" i="11"/>
  <c r="B22" i="11"/>
  <c r="B24" i="13"/>
  <c r="A24" i="13"/>
  <c r="C25" i="13"/>
  <c r="C23" i="12"/>
  <c r="B22" i="12"/>
  <c r="A22" i="12"/>
  <c r="A22" i="5"/>
  <c r="C23" i="5"/>
  <c r="B22" i="5"/>
  <c r="C23" i="3"/>
  <c r="B22" i="3"/>
  <c r="A22" i="3"/>
  <c r="I21" i="6"/>
  <c r="J21" i="6" s="1"/>
  <c r="B22" i="4"/>
  <c r="A22" i="4"/>
  <c r="C23" i="4"/>
  <c r="I24" i="8"/>
  <c r="J24" i="8" s="1"/>
  <c r="A23" i="10"/>
  <c r="C24" i="10"/>
  <c r="B23" i="10"/>
  <c r="A25" i="8"/>
  <c r="C26" i="8"/>
  <c r="B25" i="8"/>
  <c r="A22" i="7"/>
  <c r="C23" i="7"/>
  <c r="B22" i="7"/>
  <c r="C23" i="6"/>
  <c r="A22" i="6"/>
  <c r="B22" i="6"/>
  <c r="I24" i="13" l="1"/>
  <c r="J24" i="13" s="1"/>
  <c r="I22" i="11"/>
  <c r="J22" i="11" s="1"/>
  <c r="I22" i="5"/>
  <c r="J22" i="5" s="1"/>
  <c r="I22" i="3"/>
  <c r="J22" i="3" s="1"/>
  <c r="I22" i="7"/>
  <c r="J22" i="7" s="1"/>
  <c r="I22" i="12"/>
  <c r="J22" i="12" s="1"/>
  <c r="A23" i="11"/>
  <c r="C24" i="11"/>
  <c r="B23" i="11"/>
  <c r="B26" i="8"/>
  <c r="A26" i="8"/>
  <c r="C27" i="8"/>
  <c r="I24" i="14"/>
  <c r="J24" i="14" s="1"/>
  <c r="I25" i="8"/>
  <c r="J25" i="8" s="1"/>
  <c r="A23" i="12"/>
  <c r="C24" i="12"/>
  <c r="B23" i="12"/>
  <c r="B23" i="6"/>
  <c r="A23" i="6"/>
  <c r="C24" i="6"/>
  <c r="C25" i="10"/>
  <c r="A24" i="10"/>
  <c r="B24" i="10"/>
  <c r="A25" i="13"/>
  <c r="C26" i="13"/>
  <c r="B25" i="13"/>
  <c r="C26" i="14"/>
  <c r="B25" i="14"/>
  <c r="A25" i="14"/>
  <c r="I22" i="9"/>
  <c r="J22" i="9" s="1"/>
  <c r="I22" i="4"/>
  <c r="J22" i="4" s="1"/>
  <c r="I22" i="6"/>
  <c r="J22" i="6" s="1"/>
  <c r="I23" i="10"/>
  <c r="J23" i="10" s="1"/>
  <c r="B23" i="3"/>
  <c r="C24" i="3"/>
  <c r="A23" i="3"/>
  <c r="C24" i="7"/>
  <c r="A23" i="7"/>
  <c r="B23" i="7"/>
  <c r="A23" i="9"/>
  <c r="B23" i="9"/>
  <c r="C24" i="9"/>
  <c r="C24" i="4"/>
  <c r="B23" i="4"/>
  <c r="A23" i="4"/>
  <c r="B23" i="5"/>
  <c r="C24" i="5"/>
  <c r="A23" i="5"/>
  <c r="I25" i="14" l="1"/>
  <c r="J25" i="14" s="1"/>
  <c r="I26" i="8"/>
  <c r="J26" i="8" s="1"/>
  <c r="I23" i="3"/>
  <c r="J23" i="3" s="1"/>
  <c r="I23" i="5"/>
  <c r="J23" i="5" s="1"/>
  <c r="I23" i="12"/>
  <c r="J23" i="12" s="1"/>
  <c r="I23" i="6"/>
  <c r="J23" i="6" s="1"/>
  <c r="I23" i="4"/>
  <c r="J23" i="4" s="1"/>
  <c r="I23" i="9"/>
  <c r="J23" i="9" s="1"/>
  <c r="C25" i="6"/>
  <c r="A24" i="6"/>
  <c r="B24" i="6"/>
  <c r="A27" i="8"/>
  <c r="C28" i="8"/>
  <c r="B27" i="8"/>
  <c r="B24" i="7"/>
  <c r="A24" i="7"/>
  <c r="C25" i="7"/>
  <c r="A25" i="10"/>
  <c r="C26" i="10"/>
  <c r="B25" i="10"/>
  <c r="B24" i="4"/>
  <c r="C25" i="4"/>
  <c r="A24" i="4"/>
  <c r="B24" i="3"/>
  <c r="C25" i="3"/>
  <c r="A24" i="3"/>
  <c r="C27" i="14"/>
  <c r="A26" i="14"/>
  <c r="B26" i="14"/>
  <c r="A24" i="9"/>
  <c r="C25" i="9"/>
  <c r="B24" i="9"/>
  <c r="C27" i="13"/>
  <c r="A26" i="13"/>
  <c r="B26" i="13"/>
  <c r="I25" i="13"/>
  <c r="J25" i="13" s="1"/>
  <c r="B24" i="12"/>
  <c r="A24" i="12"/>
  <c r="C25" i="12"/>
  <c r="B24" i="11"/>
  <c r="A24" i="11"/>
  <c r="C25" i="11"/>
  <c r="I23" i="11"/>
  <c r="J23" i="11" s="1"/>
  <c r="C25" i="5"/>
  <c r="A24" i="5"/>
  <c r="B24" i="5"/>
  <c r="I23" i="7"/>
  <c r="J23" i="7" s="1"/>
  <c r="I24" i="10"/>
  <c r="J24" i="10" s="1"/>
  <c r="I24" i="4" l="1"/>
  <c r="J24" i="4" s="1"/>
  <c r="I24" i="12"/>
  <c r="J24" i="12" s="1"/>
  <c r="I24" i="7"/>
  <c r="J24" i="7" s="1"/>
  <c r="I27" i="8"/>
  <c r="J27" i="8" s="1"/>
  <c r="I26" i="14"/>
  <c r="J26" i="14" s="1"/>
  <c r="I24" i="9"/>
  <c r="J24" i="9" s="1"/>
  <c r="B25" i="4"/>
  <c r="C26" i="4"/>
  <c r="A25" i="4"/>
  <c r="I24" i="5"/>
  <c r="J24" i="5" s="1"/>
  <c r="C29" i="8"/>
  <c r="A28" i="8"/>
  <c r="B28" i="8"/>
  <c r="C26" i="12"/>
  <c r="B25" i="12"/>
  <c r="A25" i="12"/>
  <c r="B25" i="9"/>
  <c r="C26" i="9"/>
  <c r="A25" i="9"/>
  <c r="B27" i="14"/>
  <c r="C28" i="14"/>
  <c r="A27" i="14"/>
  <c r="A26" i="10"/>
  <c r="C27" i="10"/>
  <c r="B26" i="10"/>
  <c r="B25" i="11"/>
  <c r="A25" i="11"/>
  <c r="C26" i="11"/>
  <c r="I26" i="13"/>
  <c r="J26" i="13" s="1"/>
  <c r="I24" i="3"/>
  <c r="J24" i="3" s="1"/>
  <c r="I25" i="10"/>
  <c r="J25" i="10" s="1"/>
  <c r="I24" i="6"/>
  <c r="J24" i="6" s="1"/>
  <c r="A25" i="5"/>
  <c r="C26" i="5"/>
  <c r="B25" i="5"/>
  <c r="I24" i="11"/>
  <c r="J24" i="11" s="1"/>
  <c r="B27" i="13"/>
  <c r="C28" i="13"/>
  <c r="A27" i="13"/>
  <c r="B25" i="3"/>
  <c r="A25" i="3"/>
  <c r="C26" i="3"/>
  <c r="A25" i="7"/>
  <c r="C26" i="7"/>
  <c r="B25" i="7"/>
  <c r="C26" i="6"/>
  <c r="A25" i="6"/>
  <c r="B25" i="6"/>
  <c r="I27" i="14" l="1"/>
  <c r="J27" i="14" s="1"/>
  <c r="I25" i="7"/>
  <c r="J25" i="7" s="1"/>
  <c r="I25" i="9"/>
  <c r="J25" i="9" s="1"/>
  <c r="I25" i="11"/>
  <c r="J25" i="11" s="1"/>
  <c r="I25" i="5"/>
  <c r="J25" i="5" s="1"/>
  <c r="I25" i="4"/>
  <c r="J25" i="4" s="1"/>
  <c r="I25" i="3"/>
  <c r="J25" i="3" s="1"/>
  <c r="C29" i="14"/>
  <c r="A28" i="14"/>
  <c r="B28" i="14"/>
  <c r="B26" i="7"/>
  <c r="C27" i="7"/>
  <c r="A26" i="7"/>
  <c r="C27" i="11"/>
  <c r="A26" i="11"/>
  <c r="B26" i="11"/>
  <c r="I28" i="8"/>
  <c r="J28" i="8" s="1"/>
  <c r="B29" i="8"/>
  <c r="A29" i="8"/>
  <c r="C30" i="8"/>
  <c r="C27" i="3"/>
  <c r="A26" i="3"/>
  <c r="B26" i="3"/>
  <c r="C27" i="5"/>
  <c r="A26" i="5"/>
  <c r="B26" i="5"/>
  <c r="C27" i="9"/>
  <c r="A26" i="9"/>
  <c r="B26" i="9"/>
  <c r="A27" i="10"/>
  <c r="B27" i="10"/>
  <c r="C28" i="10"/>
  <c r="I25" i="12"/>
  <c r="J25" i="12" s="1"/>
  <c r="B26" i="4"/>
  <c r="A26" i="4"/>
  <c r="C27" i="4"/>
  <c r="I25" i="6"/>
  <c r="J25" i="6" s="1"/>
  <c r="I27" i="13"/>
  <c r="J27" i="13" s="1"/>
  <c r="I26" i="10"/>
  <c r="J26" i="10" s="1"/>
  <c r="C27" i="6"/>
  <c r="A26" i="6"/>
  <c r="B26" i="6"/>
  <c r="B28" i="13"/>
  <c r="A28" i="13"/>
  <c r="C29" i="13"/>
  <c r="C27" i="12"/>
  <c r="A26" i="12"/>
  <c r="B26" i="12"/>
  <c r="I26" i="7" l="1"/>
  <c r="J26" i="7" s="1"/>
  <c r="I26" i="4"/>
  <c r="J26" i="4" s="1"/>
  <c r="I26" i="12"/>
  <c r="J26" i="12" s="1"/>
  <c r="I28" i="13"/>
  <c r="J28" i="13" s="1"/>
  <c r="I26" i="11"/>
  <c r="J26" i="11" s="1"/>
  <c r="I26" i="3"/>
  <c r="J26" i="3" s="1"/>
  <c r="B27" i="11"/>
  <c r="A27" i="11"/>
  <c r="C28" i="11"/>
  <c r="A29" i="13"/>
  <c r="C30" i="13"/>
  <c r="B29" i="13"/>
  <c r="B27" i="3"/>
  <c r="A27" i="3"/>
  <c r="C28" i="3"/>
  <c r="C28" i="9"/>
  <c r="B27" i="9"/>
  <c r="A27" i="9"/>
  <c r="I29" i="8"/>
  <c r="J29" i="8" s="1"/>
  <c r="B27" i="12"/>
  <c r="A27" i="12"/>
  <c r="C28" i="12"/>
  <c r="I27" i="10"/>
  <c r="J27" i="10" s="1"/>
  <c r="C28" i="4"/>
  <c r="B27" i="4"/>
  <c r="A27" i="4"/>
  <c r="I26" i="9"/>
  <c r="J26" i="9" s="1"/>
  <c r="C28" i="7"/>
  <c r="A27" i="7"/>
  <c r="B27" i="7"/>
  <c r="I26" i="5"/>
  <c r="J26" i="5" s="1"/>
  <c r="I28" i="14"/>
  <c r="J28" i="14" s="1"/>
  <c r="C31" i="8"/>
  <c r="A30" i="8"/>
  <c r="B30" i="8"/>
  <c r="I26" i="6"/>
  <c r="J26" i="6" s="1"/>
  <c r="C28" i="6"/>
  <c r="B27" i="6"/>
  <c r="A27" i="6"/>
  <c r="C29" i="10"/>
  <c r="A28" i="10"/>
  <c r="B28" i="10"/>
  <c r="C28" i="5"/>
  <c r="B27" i="5"/>
  <c r="A27" i="5"/>
  <c r="A29" i="14"/>
  <c r="C30" i="14"/>
  <c r="B29" i="14"/>
  <c r="I27" i="11" l="1"/>
  <c r="J27" i="11" s="1"/>
  <c r="I27" i="3"/>
  <c r="J27" i="3" s="1"/>
  <c r="I29" i="14"/>
  <c r="J29" i="14" s="1"/>
  <c r="I27" i="12"/>
  <c r="J27" i="12" s="1"/>
  <c r="A28" i="7"/>
  <c r="C29" i="7"/>
  <c r="B28" i="7"/>
  <c r="B28" i="12"/>
  <c r="A28" i="12"/>
  <c r="C29" i="12"/>
  <c r="I30" i="8"/>
  <c r="J30" i="8" s="1"/>
  <c r="I27" i="4"/>
  <c r="J27" i="4" s="1"/>
  <c r="I27" i="9"/>
  <c r="J27" i="9" s="1"/>
  <c r="I29" i="13"/>
  <c r="J29" i="13" s="1"/>
  <c r="C29" i="5"/>
  <c r="A28" i="5"/>
  <c r="B28" i="5"/>
  <c r="C31" i="13"/>
  <c r="A30" i="13"/>
  <c r="B30" i="13"/>
  <c r="I28" i="10"/>
  <c r="J28" i="10" s="1"/>
  <c r="B31" i="8"/>
  <c r="A31" i="8"/>
  <c r="C32" i="8"/>
  <c r="B28" i="11"/>
  <c r="A28" i="11"/>
  <c r="C29" i="11"/>
  <c r="C29" i="4"/>
  <c r="B28" i="4"/>
  <c r="A28" i="4"/>
  <c r="B28" i="9"/>
  <c r="A28" i="9"/>
  <c r="C29" i="9"/>
  <c r="I27" i="5"/>
  <c r="J27" i="5" s="1"/>
  <c r="C29" i="6"/>
  <c r="A28" i="6"/>
  <c r="B28" i="6"/>
  <c r="I27" i="7"/>
  <c r="J27" i="7" s="1"/>
  <c r="A29" i="10"/>
  <c r="C30" i="10"/>
  <c r="B29" i="10"/>
  <c r="C31" i="14"/>
  <c r="A30" i="14"/>
  <c r="B30" i="14"/>
  <c r="I27" i="6"/>
  <c r="J27" i="6" s="1"/>
  <c r="B28" i="3"/>
  <c r="C29" i="3"/>
  <c r="A28" i="3"/>
  <c r="I28" i="9" l="1"/>
  <c r="J28" i="9" s="1"/>
  <c r="I28" i="3"/>
  <c r="J28" i="3" s="1"/>
  <c r="I31" i="8"/>
  <c r="J31" i="8" s="1"/>
  <c r="I28" i="11"/>
  <c r="J28" i="11" s="1"/>
  <c r="I28" i="12"/>
  <c r="J28" i="12" s="1"/>
  <c r="I28" i="4"/>
  <c r="J28" i="4" s="1"/>
  <c r="I28" i="6"/>
  <c r="J28" i="6" s="1"/>
  <c r="B29" i="11"/>
  <c r="A29" i="11"/>
  <c r="C30" i="11"/>
  <c r="I30" i="13"/>
  <c r="J30" i="13" s="1"/>
  <c r="B31" i="14"/>
  <c r="C32" i="14"/>
  <c r="A31" i="14"/>
  <c r="B29" i="9"/>
  <c r="C30" i="9"/>
  <c r="A29" i="9"/>
  <c r="A30" i="10"/>
  <c r="C31" i="10"/>
  <c r="B30" i="10"/>
  <c r="C33" i="8"/>
  <c r="A32" i="8"/>
  <c r="B32" i="8"/>
  <c r="B29" i="7"/>
  <c r="C30" i="7"/>
  <c r="A29" i="7"/>
  <c r="B29" i="4"/>
  <c r="C30" i="4"/>
  <c r="A29" i="4"/>
  <c r="I30" i="14"/>
  <c r="J30" i="14" s="1"/>
  <c r="C30" i="6"/>
  <c r="A29" i="6"/>
  <c r="B29" i="6"/>
  <c r="B31" i="13"/>
  <c r="C32" i="13"/>
  <c r="A31" i="13"/>
  <c r="C30" i="12"/>
  <c r="B29" i="12"/>
  <c r="A29" i="12"/>
  <c r="I28" i="5"/>
  <c r="J28" i="5" s="1"/>
  <c r="B29" i="3"/>
  <c r="A29" i="3"/>
  <c r="C30" i="3"/>
  <c r="I29" i="10"/>
  <c r="J29" i="10" s="1"/>
  <c r="C30" i="5"/>
  <c r="B29" i="5"/>
  <c r="A29" i="5"/>
  <c r="I28" i="7"/>
  <c r="J28" i="7" s="1"/>
  <c r="I29" i="5" l="1"/>
  <c r="J29" i="5" s="1"/>
  <c r="I29" i="3"/>
  <c r="J29" i="3" s="1"/>
  <c r="I31" i="14"/>
  <c r="J31" i="14" s="1"/>
  <c r="I30" i="10"/>
  <c r="J30" i="10" s="1"/>
  <c r="I29" i="6"/>
  <c r="J29" i="6" s="1"/>
  <c r="B30" i="12"/>
  <c r="A30" i="12"/>
  <c r="C31" i="12"/>
  <c r="I29" i="4"/>
  <c r="J29" i="4" s="1"/>
  <c r="A33" i="8"/>
  <c r="C34" i="8"/>
  <c r="K1" i="8" s="1"/>
  <c r="B33" i="8"/>
  <c r="C33" i="14"/>
  <c r="A32" i="14"/>
  <c r="B32" i="14"/>
  <c r="I32" i="8"/>
  <c r="J32" i="8" s="1"/>
  <c r="C31" i="5"/>
  <c r="A30" i="5"/>
  <c r="B30" i="5"/>
  <c r="I31" i="13"/>
  <c r="J31" i="13" s="1"/>
  <c r="C31" i="4"/>
  <c r="B30" i="4"/>
  <c r="A30" i="4"/>
  <c r="B30" i="9"/>
  <c r="A30" i="9"/>
  <c r="C31" i="9"/>
  <c r="I29" i="12"/>
  <c r="J29" i="12" s="1"/>
  <c r="C31" i="6"/>
  <c r="A30" i="6"/>
  <c r="B30" i="6"/>
  <c r="A30" i="3"/>
  <c r="B30" i="3"/>
  <c r="C31" i="3"/>
  <c r="B32" i="13"/>
  <c r="A32" i="13"/>
  <c r="C33" i="13"/>
  <c r="I29" i="7"/>
  <c r="J29" i="7" s="1"/>
  <c r="B30" i="11"/>
  <c r="A30" i="11"/>
  <c r="C31" i="11"/>
  <c r="B31" i="10"/>
  <c r="A31" i="10"/>
  <c r="C32" i="10"/>
  <c r="A30" i="7"/>
  <c r="B30" i="7"/>
  <c r="C31" i="7"/>
  <c r="I29" i="9"/>
  <c r="J29" i="9" s="1"/>
  <c r="I29" i="11"/>
  <c r="J29" i="11" s="1"/>
  <c r="I30" i="11" l="1"/>
  <c r="J30" i="11" s="1"/>
  <c r="I30" i="12"/>
  <c r="J30" i="12" s="1"/>
  <c r="I30" i="9"/>
  <c r="J30" i="9" s="1"/>
  <c r="I30" i="4"/>
  <c r="J30" i="4" s="1"/>
  <c r="I33" i="8"/>
  <c r="J33" i="8" s="1"/>
  <c r="I31" i="10"/>
  <c r="I30" i="5"/>
  <c r="J30" i="5" s="1"/>
  <c r="I30" i="6"/>
  <c r="J30" i="6" s="1"/>
  <c r="B31" i="4"/>
  <c r="A31" i="4"/>
  <c r="C32" i="4"/>
  <c r="B33" i="14"/>
  <c r="C34" i="14"/>
  <c r="K1" i="14" s="1"/>
  <c r="A33" i="14"/>
  <c r="I30" i="7"/>
  <c r="J30" i="7" s="1"/>
  <c r="A33" i="13"/>
  <c r="C34" i="13"/>
  <c r="K1" i="13" s="1"/>
  <c r="B33" i="13"/>
  <c r="C32" i="6"/>
  <c r="B31" i="6"/>
  <c r="A31" i="6"/>
  <c r="B32" i="10"/>
  <c r="C33" i="10"/>
  <c r="A32" i="10"/>
  <c r="I32" i="13"/>
  <c r="J32" i="13" s="1"/>
  <c r="B34" i="8"/>
  <c r="A34" i="8"/>
  <c r="K2" i="8"/>
  <c r="B31" i="3"/>
  <c r="A31" i="3"/>
  <c r="C32" i="3"/>
  <c r="B31" i="9"/>
  <c r="A31" i="9"/>
  <c r="C32" i="9"/>
  <c r="I30" i="3"/>
  <c r="J30" i="3" s="1"/>
  <c r="B31" i="5"/>
  <c r="A31" i="5"/>
  <c r="C32" i="5"/>
  <c r="B31" i="11"/>
  <c r="C32" i="11"/>
  <c r="A31" i="11"/>
  <c r="B31" i="12"/>
  <c r="A31" i="12"/>
  <c r="C32" i="12"/>
  <c r="C32" i="7"/>
  <c r="A31" i="7"/>
  <c r="B31" i="7"/>
  <c r="I32" i="14"/>
  <c r="J32" i="14" s="1"/>
  <c r="H6" i="2"/>
  <c r="H7" i="2"/>
  <c r="I32" i="10" l="1"/>
  <c r="J32" i="10" s="1"/>
  <c r="I31" i="6"/>
  <c r="J31" i="6" s="1"/>
  <c r="I33" i="14"/>
  <c r="J33" i="14" s="1"/>
  <c r="I31" i="3"/>
  <c r="J31" i="3" s="1"/>
  <c r="I31" i="12"/>
  <c r="J31" i="12" s="1"/>
  <c r="I33" i="13"/>
  <c r="J33" i="13" s="1"/>
  <c r="I34" i="8"/>
  <c r="J1" i="8" s="1"/>
  <c r="H9" i="2"/>
  <c r="H8" i="2"/>
  <c r="B32" i="3"/>
  <c r="C33" i="3"/>
  <c r="A32" i="3"/>
  <c r="B33" i="10"/>
  <c r="C34" i="10"/>
  <c r="K1" i="10" s="1"/>
  <c r="A33" i="10"/>
  <c r="I31" i="5"/>
  <c r="J31" i="5" s="1"/>
  <c r="I31" i="7"/>
  <c r="J31" i="7" s="1"/>
  <c r="B32" i="12"/>
  <c r="A32" i="12"/>
  <c r="C33" i="12"/>
  <c r="A34" i="14"/>
  <c r="B34" i="14"/>
  <c r="K2" i="14"/>
  <c r="C33" i="6"/>
  <c r="A32" i="6"/>
  <c r="B32" i="6"/>
  <c r="C33" i="4"/>
  <c r="A32" i="4"/>
  <c r="B32" i="4"/>
  <c r="I31" i="11"/>
  <c r="J31" i="11" s="1"/>
  <c r="I31" i="9"/>
  <c r="J31" i="9" s="1"/>
  <c r="I31" i="4"/>
  <c r="J31" i="4" s="1"/>
  <c r="C33" i="5"/>
  <c r="A32" i="5"/>
  <c r="B32" i="5"/>
  <c r="B32" i="7"/>
  <c r="C33" i="7"/>
  <c r="A32" i="7"/>
  <c r="C33" i="9"/>
  <c r="B32" i="9"/>
  <c r="A32" i="9"/>
  <c r="B32" i="11"/>
  <c r="C33" i="11"/>
  <c r="A32" i="11"/>
  <c r="A34" i="13"/>
  <c r="B34" i="13"/>
  <c r="K2" i="13"/>
  <c r="M6" i="2"/>
  <c r="M7" i="2"/>
  <c r="H11" i="2"/>
  <c r="N7" i="2"/>
  <c r="N6" i="2"/>
  <c r="J34" i="8" l="1"/>
  <c r="I32" i="12"/>
  <c r="J32" i="12" s="1"/>
  <c r="I32" i="11"/>
  <c r="J32" i="11" s="1"/>
  <c r="I32" i="3"/>
  <c r="J32" i="3" s="1"/>
  <c r="I32" i="4"/>
  <c r="J32" i="4" s="1"/>
  <c r="I34" i="14"/>
  <c r="I32" i="9"/>
  <c r="J32" i="9" s="1"/>
  <c r="N9" i="2"/>
  <c r="N8" i="2"/>
  <c r="M9" i="2"/>
  <c r="M8" i="2"/>
  <c r="B33" i="4"/>
  <c r="A33" i="4"/>
  <c r="C34" i="4"/>
  <c r="K1" i="4" s="1"/>
  <c r="B34" i="10"/>
  <c r="A34" i="10"/>
  <c r="K2" i="10"/>
  <c r="B33" i="3"/>
  <c r="A33" i="3"/>
  <c r="C34" i="3"/>
  <c r="I33" i="10"/>
  <c r="J33" i="10" s="1"/>
  <c r="C34" i="6"/>
  <c r="K1" i="6" s="1"/>
  <c r="A33" i="6"/>
  <c r="B33" i="6"/>
  <c r="B33" i="9"/>
  <c r="A33" i="9"/>
  <c r="C34" i="9"/>
  <c r="K1" i="9" s="1"/>
  <c r="G1" i="8"/>
  <c r="B33" i="11"/>
  <c r="C34" i="11"/>
  <c r="K1" i="11" s="1"/>
  <c r="A33" i="11"/>
  <c r="I32" i="5"/>
  <c r="J32" i="5" s="1"/>
  <c r="J34" i="14"/>
  <c r="J1" i="14"/>
  <c r="B33" i="5"/>
  <c r="A33" i="5"/>
  <c r="C34" i="5"/>
  <c r="K1" i="5" s="1"/>
  <c r="I32" i="6"/>
  <c r="J32" i="6" s="1"/>
  <c r="B33" i="12"/>
  <c r="A33" i="12"/>
  <c r="C34" i="12"/>
  <c r="K1" i="12" s="1"/>
  <c r="I32" i="7"/>
  <c r="J32" i="7" s="1"/>
  <c r="I34" i="13"/>
  <c r="C34" i="7"/>
  <c r="K1" i="7" s="1"/>
  <c r="B33" i="7"/>
  <c r="A33" i="7"/>
  <c r="J7" i="2"/>
  <c r="N11" i="2"/>
  <c r="I33" i="7" l="1"/>
  <c r="J33" i="7" s="1"/>
  <c r="I33" i="3"/>
  <c r="J33" i="3" s="1"/>
  <c r="I33" i="9"/>
  <c r="J33" i="9" s="1"/>
  <c r="I33" i="6"/>
  <c r="J33" i="6" s="1"/>
  <c r="I33" i="5"/>
  <c r="J33" i="5" s="1"/>
  <c r="I33" i="11"/>
  <c r="J33" i="11" s="1"/>
  <c r="B34" i="11"/>
  <c r="A34" i="11"/>
  <c r="K2" i="11"/>
  <c r="A34" i="6"/>
  <c r="B34" i="6"/>
  <c r="K2" i="6"/>
  <c r="B34" i="4"/>
  <c r="A34" i="4"/>
  <c r="K2" i="4"/>
  <c r="A34" i="5"/>
  <c r="B34" i="5"/>
  <c r="K2" i="5"/>
  <c r="I33" i="4"/>
  <c r="J33" i="4" s="1"/>
  <c r="B34" i="7"/>
  <c r="A34" i="7"/>
  <c r="I34" i="7" s="1"/>
  <c r="K2" i="7"/>
  <c r="J34" i="13"/>
  <c r="J1" i="13"/>
  <c r="G1" i="14"/>
  <c r="A34" i="12"/>
  <c r="B34" i="12"/>
  <c r="K2" i="12"/>
  <c r="B34" i="3"/>
  <c r="A34" i="3"/>
  <c r="K2" i="3"/>
  <c r="B34" i="9"/>
  <c r="A34" i="9"/>
  <c r="K2" i="9"/>
  <c r="I33" i="12"/>
  <c r="J33" i="12" s="1"/>
  <c r="I34" i="10"/>
  <c r="M11" i="2"/>
  <c r="I7" i="2"/>
  <c r="F7" i="2"/>
  <c r="G7" i="2"/>
  <c r="D7" i="2"/>
  <c r="K7" i="2"/>
  <c r="E7" i="2"/>
  <c r="C7" i="2"/>
  <c r="L7" i="2"/>
  <c r="I34" i="3" l="1"/>
  <c r="K1" i="3" s="1"/>
  <c r="I34" i="11"/>
  <c r="I34" i="5"/>
  <c r="J34" i="5" s="1"/>
  <c r="I34" i="12"/>
  <c r="J34" i="12" s="1"/>
  <c r="I34" i="6"/>
  <c r="J34" i="6" s="1"/>
  <c r="O7" i="2"/>
  <c r="J1" i="12"/>
  <c r="I34" i="9"/>
  <c r="G1" i="13"/>
  <c r="J34" i="11"/>
  <c r="J1" i="11"/>
  <c r="J34" i="10"/>
  <c r="J1" i="10"/>
  <c r="J1" i="5"/>
  <c r="I34" i="4"/>
  <c r="J34" i="7"/>
  <c r="J1" i="7"/>
  <c r="E6" i="2"/>
  <c r="F6" i="2"/>
  <c r="E11" i="2"/>
  <c r="K11" i="2"/>
  <c r="G6" i="2"/>
  <c r="L11" i="2"/>
  <c r="L6" i="2"/>
  <c r="C6" i="2"/>
  <c r="G11" i="2"/>
  <c r="K6" i="2"/>
  <c r="J11" i="2"/>
  <c r="J6" i="2"/>
  <c r="J1" i="3" l="1"/>
  <c r="G1" i="3" s="1"/>
  <c r="J34" i="3"/>
  <c r="J1" i="6"/>
  <c r="C12" i="2"/>
  <c r="F9" i="2"/>
  <c r="J8" i="2"/>
  <c r="J9" i="2"/>
  <c r="F8" i="2"/>
  <c r="L8" i="2"/>
  <c r="L9" i="2"/>
  <c r="E9" i="2"/>
  <c r="E8" i="2"/>
  <c r="C8" i="2"/>
  <c r="C13" i="2" s="1"/>
  <c r="C9" i="2"/>
  <c r="G8" i="2"/>
  <c r="G9" i="2"/>
  <c r="K9" i="2"/>
  <c r="K8" i="2"/>
  <c r="J34" i="9"/>
  <c r="J1" i="9"/>
  <c r="G1" i="10"/>
  <c r="G1" i="12"/>
  <c r="G1" i="5"/>
  <c r="G1" i="11"/>
  <c r="O12" i="2"/>
  <c r="G1" i="7"/>
  <c r="J34" i="4"/>
  <c r="J1" i="4"/>
  <c r="G1" i="6"/>
  <c r="I11" i="2"/>
  <c r="D11" i="2"/>
  <c r="D6" i="2"/>
  <c r="I6" i="2"/>
  <c r="F11" i="2"/>
  <c r="C11" i="2"/>
  <c r="D12" i="2" l="1"/>
  <c r="E12" i="2" s="1"/>
  <c r="D8" i="2"/>
  <c r="D13" i="2" s="1"/>
  <c r="E13" i="2" s="1"/>
  <c r="F13" i="2" s="1"/>
  <c r="G13" i="2" s="1"/>
  <c r="H13" i="2" s="1"/>
  <c r="D9" i="2"/>
  <c r="O6" i="2"/>
  <c r="I9" i="2"/>
  <c r="I8" i="2"/>
  <c r="O11" i="2"/>
  <c r="O13" i="2" s="1"/>
  <c r="G1" i="9"/>
  <c r="G1" i="4"/>
  <c r="F12" i="2" l="1"/>
  <c r="G12" i="2" s="1"/>
  <c r="H12" i="2" s="1"/>
  <c r="I12" i="2" s="1"/>
  <c r="J12" i="2" s="1"/>
  <c r="K12" i="2" s="1"/>
  <c r="L12" i="2" s="1"/>
  <c r="M12" i="2" s="1"/>
  <c r="N12" i="2" s="1"/>
  <c r="I13" i="2"/>
  <c r="J13" i="2" s="1"/>
  <c r="K13" i="2" s="1"/>
  <c r="L13" i="2" s="1"/>
  <c r="M13" i="2" s="1"/>
  <c r="N13" i="2" s="1"/>
  <c r="O8" i="2"/>
  <c r="O9" i="2"/>
</calcChain>
</file>

<file path=xl/sharedStrings.xml><?xml version="1.0" encoding="utf-8"?>
<sst xmlns="http://schemas.openxmlformats.org/spreadsheetml/2006/main" count="220" uniqueCount="75">
  <si>
    <t>Jahr</t>
  </si>
  <si>
    <t>Start</t>
  </si>
  <si>
    <t>Erster Arbeitstag</t>
  </si>
  <si>
    <t>Werte</t>
  </si>
  <si>
    <t>Neujahr</t>
  </si>
  <si>
    <t>Ja</t>
  </si>
  <si>
    <t>Heilige Drei Könige</t>
  </si>
  <si>
    <t>Nein</t>
  </si>
  <si>
    <t>Wochenstunden</t>
  </si>
  <si>
    <t>Karfreitag</t>
  </si>
  <si>
    <t>5-Tage Woche</t>
  </si>
  <si>
    <t>Ostersonntag</t>
  </si>
  <si>
    <t>Montag</t>
  </si>
  <si>
    <t>Ostermontag</t>
  </si>
  <si>
    <t>Dienstag</t>
  </si>
  <si>
    <t>Tag der Arbeit</t>
  </si>
  <si>
    <t>Mittwoch</t>
  </si>
  <si>
    <t>Christi Himmelfahrt</t>
  </si>
  <si>
    <t>Donnerstag</t>
  </si>
  <si>
    <t>Pfingstsonntag</t>
  </si>
  <si>
    <t>Freitag</t>
  </si>
  <si>
    <t>Pfingstmontag</t>
  </si>
  <si>
    <t>AV Überstunden</t>
  </si>
  <si>
    <t>Übertrag Vorjahr</t>
  </si>
  <si>
    <t>Frohnleichnahm</t>
  </si>
  <si>
    <t>Überstunden</t>
  </si>
  <si>
    <t>Maria Himmelfahrt</t>
  </si>
  <si>
    <t>Tag der deutschen Einheit</t>
  </si>
  <si>
    <t>Allerheilgen</t>
  </si>
  <si>
    <t>Weihnachten</t>
  </si>
  <si>
    <t>1. Weihnachtstag</t>
  </si>
  <si>
    <t>2. Weihnachtstag</t>
  </si>
  <si>
    <t>Anleitung:</t>
  </si>
  <si>
    <t>Monat</t>
  </si>
  <si>
    <t>Januar</t>
  </si>
  <si>
    <t>Februar</t>
  </si>
  <si>
    <t>März</t>
  </si>
  <si>
    <t>April</t>
  </si>
  <si>
    <t>Mai</t>
  </si>
  <si>
    <t>Juni</t>
  </si>
  <si>
    <t>Juli</t>
  </si>
  <si>
    <t>August</t>
  </si>
  <si>
    <t>September</t>
  </si>
  <si>
    <t>Oktober</t>
  </si>
  <si>
    <t>November</t>
  </si>
  <si>
    <t>Dezember</t>
  </si>
  <si>
    <t>Gesamt</t>
  </si>
  <si>
    <t>SOLL</t>
  </si>
  <si>
    <t>IST</t>
  </si>
  <si>
    <t>Differenz ÜS inkl</t>
  </si>
  <si>
    <t>Überstunden IST</t>
  </si>
  <si>
    <t>Übersicht</t>
  </si>
  <si>
    <t>SOLL (JAHR)</t>
  </si>
  <si>
    <t>Überstunden (Σ)</t>
  </si>
  <si>
    <t xml:space="preserve">Differenz (Σ) </t>
  </si>
  <si>
    <t>Mehrstunden</t>
  </si>
  <si>
    <t>Soll-Stunden</t>
  </si>
  <si>
    <t>Ist-Stunden</t>
  </si>
  <si>
    <t>Feiertag</t>
  </si>
  <si>
    <t>WERKTAG</t>
  </si>
  <si>
    <t>Datum</t>
  </si>
  <si>
    <t>Kommentar</t>
  </si>
  <si>
    <t>Kommen</t>
  </si>
  <si>
    <t>Pause</t>
  </si>
  <si>
    <t>Gehen</t>
  </si>
  <si>
    <t>Stunden
IST</t>
  </si>
  <si>
    <t>Stunden
SOLL</t>
  </si>
  <si>
    <t>Differenz</t>
  </si>
  <si>
    <t xml:space="preserve"> </t>
  </si>
  <si>
    <t>Feiertage BY</t>
  </si>
  <si>
    <t>Version 2.4.1</t>
  </si>
  <si>
    <t>Beispiel für ein blaues Feld</t>
  </si>
  <si>
    <t>Lisa Mustermann</t>
  </si>
  <si>
    <t>Mitarbeiter:in</t>
  </si>
  <si>
    <t xml:space="preserve">Blaue Felder können editiert werden.
Feiertage sind aktuell für Bayern und werden dynamisch berechnet.
Das Feld "Erster Arbeitstag" ist für neue Mitarbeiter relevant, damit die Übersicht stimmt.
In den einzelnen Monaten sind die Arbeitstage weiß hinterlegt. Tage an denen nicht gearbeitet wird sind grau und Feiertage orange.
Der aktuelle Arbeitstag wird immer durch eine grüne Zeile dargestellt.
Es kann durchaus sein, dass die Formeln Fehler enthalten, deswegen im Zweifel lieber nochmal händisch nachrechnen. :)
Keinerlei Haftung oder Gewährleistung für die Nutzung des Excel Dokuments.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</si>
</sst>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yyyy"/>
    <numFmt numFmtId="165" formatCode="[h]:mm"/>
    <numFmt numFmtId="166" formatCode="dd\-mm\-yy"/>
    <numFmt numFmtId="167" formatCode="[$-F800]dddd\,\ mmmm\ dd\,\ yyyy"/>
  </numFmts>
  <fonts count="26" x14ac:knownFonts="1">
    <font>
      <sz val="11"/>
      <color theme="1"/>
      <name val="Arial"/>
    </font>
    <font>
      <b/>
      <sz val="11"/>
      <color theme="1"/>
      <name val="Arial"/>
    </font>
    <font>
      <sz val="11"/>
      <color theme="1"/>
      <name val="Calibri"/>
    </font>
    <font>
      <b/>
      <sz val="11"/>
      <color theme="1"/>
      <name val="Calibri"/>
    </font>
    <font>
      <b/>
      <sz val="14"/>
      <color theme="1"/>
      <name val="Calibri"/>
    </font>
    <font>
      <sz val="11"/>
      <color theme="1"/>
      <name val="Arial"/>
    </font>
    <font>
      <b/>
      <sz val="8"/>
      <color theme="1"/>
      <name val="Arial"/>
    </font>
    <font>
      <b/>
      <sz val="14"/>
      <color theme="1"/>
      <name val="Arial"/>
    </font>
    <font>
      <sz val="11"/>
      <color theme="1"/>
      <name val="Calibri"/>
    </font>
    <font>
      <sz val="11"/>
      <name val="Arial"/>
    </font>
    <font>
      <b/>
      <sz val="18"/>
      <color theme="1"/>
      <name val="Calibri"/>
    </font>
    <font>
      <b/>
      <sz val="12"/>
      <color rgb="FF0A0101"/>
      <name val="Arial"/>
    </font>
    <font>
      <b/>
      <sz val="20"/>
      <color theme="1"/>
      <name val="Calibri"/>
    </font>
    <font>
      <i/>
      <sz val="11"/>
      <color theme="1"/>
      <name val="Calibri"/>
    </font>
    <font>
      <sz val="11"/>
      <color theme="1"/>
      <name val="Calibri"/>
      <family val="2"/>
    </font>
    <font>
      <b/>
      <sz val="20"/>
      <color theme="1"/>
      <name val="Calibri"/>
      <family val="2"/>
    </font>
    <font>
      <i/>
      <sz val="11"/>
      <color theme="1"/>
      <name val="Calibri"/>
      <family val="2"/>
    </font>
    <font>
      <sz val="11"/>
      <name val="Calibri"/>
      <family val="2"/>
    </font>
    <font>
      <b/>
      <sz val="11"/>
      <color theme="1"/>
      <name val="Calibri"/>
      <family val="2"/>
    </font>
    <font>
      <sz val="11"/>
      <color theme="1"/>
      <name val="Calibri"/>
      <family val="2"/>
      <scheme val="major"/>
    </font>
    <font>
      <b/>
      <sz val="20"/>
      <color theme="1"/>
      <name val="Calibri"/>
      <family val="2"/>
      <scheme val="major"/>
    </font>
    <font>
      <i/>
      <sz val="11"/>
      <color theme="1"/>
      <name val="Calibri"/>
      <family val="2"/>
      <scheme val="major"/>
    </font>
    <font>
      <sz val="11"/>
      <name val="Calibri"/>
      <family val="2"/>
      <scheme val="major"/>
    </font>
    <font>
      <b/>
      <sz val="11"/>
      <color theme="1"/>
      <name val="Calibri"/>
      <family val="2"/>
      <scheme val="major"/>
    </font>
    <font>
      <b/>
      <sz val="11"/>
      <color theme="1"/>
      <name val="Arial"/>
      <family val="2"/>
    </font>
    <font>
      <b/>
      <sz val="14"/>
      <color theme="1"/>
      <name val="Calibri"/>
      <family val="2"/>
    </font>
  </fonts>
  <fills count="12">
    <fill>
      <patternFill patternType="none"/>
    </fill>
    <fill>
      <patternFill patternType="gray125"/>
    </fill>
    <fill>
      <patternFill patternType="solid">
        <fgColor rgb="FFE7E6E6"/>
        <bgColor rgb="FFE7E6E6"/>
      </patternFill>
    </fill>
    <fill>
      <patternFill patternType="solid">
        <fgColor rgb="FFBDD6EE"/>
        <bgColor rgb="FFBDD6EE"/>
      </patternFill>
    </fill>
    <fill>
      <patternFill patternType="solid">
        <fgColor theme="0"/>
        <bgColor theme="0"/>
      </patternFill>
    </fill>
    <fill>
      <patternFill patternType="solid">
        <fgColor rgb="FFD8D8D8"/>
        <bgColor rgb="FFD8D8D8"/>
      </patternFill>
    </fill>
    <fill>
      <patternFill patternType="solid">
        <fgColor rgb="FFF4CCCC"/>
        <bgColor rgb="FFF4CCCC"/>
      </patternFill>
    </fill>
    <fill>
      <patternFill patternType="solid">
        <fgColor rgb="FFFFFFFF"/>
        <bgColor rgb="FFFFFFFF"/>
      </patternFill>
    </fill>
    <fill>
      <patternFill patternType="solid">
        <fgColor rgb="FFFFF2CC"/>
        <bgColor rgb="FFFFF2CC"/>
      </patternFill>
    </fill>
    <fill>
      <patternFill patternType="solid">
        <fgColor rgb="FFFF99FF"/>
        <bgColor indexed="64"/>
      </patternFill>
    </fill>
    <fill>
      <patternFill patternType="solid">
        <fgColor theme="8" tint="0.59999389629810485"/>
        <bgColor rgb="FFBDD6EE"/>
      </patternFill>
    </fill>
    <fill>
      <patternFill patternType="solid">
        <fgColor theme="8" tint="0.59999389629810485"/>
        <bgColor indexed="64"/>
      </patternFill>
    </fill>
  </fills>
  <borders count="4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right style="thin">
        <color rgb="FF000000"/>
      </right>
      <top/>
      <bottom/>
      <diagonal/>
    </border>
    <border>
      <left/>
      <right/>
      <top/>
      <bottom/>
      <diagonal/>
    </border>
    <border>
      <left/>
      <right/>
      <top/>
      <bottom/>
      <diagonal/>
    </border>
    <border>
      <left/>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medium">
        <color rgb="FF000000"/>
      </left>
      <right style="medium">
        <color rgb="FF000000"/>
      </right>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right/>
      <top/>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diagonal/>
    </border>
    <border>
      <left style="medium">
        <color rgb="FF000000"/>
      </left>
      <right style="thin">
        <color rgb="FF000000"/>
      </right>
      <top style="medium">
        <color rgb="FF000000"/>
      </top>
      <bottom style="medium">
        <color rgb="FF000000"/>
      </bottom>
      <diagonal/>
    </border>
    <border>
      <left/>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s>
  <cellStyleXfs count="1">
    <xf numFmtId="0" fontId="0" fillId="0" borderId="0"/>
  </cellStyleXfs>
  <cellXfs count="139">
    <xf numFmtId="0" fontId="0" fillId="0" borderId="0" xfId="0"/>
    <xf numFmtId="0" fontId="2" fillId="2" borderId="1" xfId="0" applyFont="1" applyFill="1" applyBorder="1"/>
    <xf numFmtId="164" fontId="2" fillId="2" borderId="1" xfId="0" applyNumberFormat="1" applyFont="1" applyFill="1" applyBorder="1"/>
    <xf numFmtId="0" fontId="3" fillId="0" borderId="2" xfId="0" applyFont="1" applyBorder="1"/>
    <xf numFmtId="0" fontId="4" fillId="3" borderId="2" xfId="0" applyFont="1" applyFill="1" applyBorder="1"/>
    <xf numFmtId="0" fontId="2" fillId="0" borderId="2" xfId="0" applyFont="1" applyBorder="1"/>
    <xf numFmtId="164" fontId="2" fillId="0" borderId="2" xfId="0" applyNumberFormat="1" applyFont="1" applyBorder="1"/>
    <xf numFmtId="164" fontId="2" fillId="3" borderId="2" xfId="0" applyNumberFormat="1" applyFont="1" applyFill="1" applyBorder="1"/>
    <xf numFmtId="0" fontId="5" fillId="0" borderId="3" xfId="0" applyFont="1" applyBorder="1"/>
    <xf numFmtId="0" fontId="5" fillId="2" borderId="4" xfId="0" applyFont="1" applyFill="1" applyBorder="1"/>
    <xf numFmtId="0" fontId="5" fillId="2" borderId="1" xfId="0" applyFont="1" applyFill="1" applyBorder="1"/>
    <xf numFmtId="0" fontId="2" fillId="0" borderId="5" xfId="0" applyFont="1" applyBorder="1"/>
    <xf numFmtId="164" fontId="2" fillId="0" borderId="5" xfId="0" applyNumberFormat="1" applyFont="1" applyBorder="1"/>
    <xf numFmtId="0" fontId="5" fillId="0" borderId="6" xfId="0" applyFont="1" applyBorder="1"/>
    <xf numFmtId="0" fontId="5" fillId="2" borderId="7" xfId="0" applyFont="1" applyFill="1" applyBorder="1"/>
    <xf numFmtId="0" fontId="5" fillId="2" borderId="8" xfId="0" applyFont="1" applyFill="1" applyBorder="1"/>
    <xf numFmtId="0" fontId="5" fillId="0" borderId="9" xfId="0" applyFont="1" applyBorder="1"/>
    <xf numFmtId="0" fontId="1" fillId="0" borderId="10" xfId="0" applyFont="1" applyBorder="1"/>
    <xf numFmtId="165" fontId="4" fillId="4" borderId="11" xfId="0" applyNumberFormat="1" applyFont="1" applyFill="1" applyBorder="1"/>
    <xf numFmtId="165" fontId="4" fillId="3" borderId="12" xfId="0" applyNumberFormat="1" applyFont="1" applyFill="1" applyBorder="1"/>
    <xf numFmtId="0" fontId="2" fillId="0" borderId="13" xfId="0" applyFont="1" applyBorder="1"/>
    <xf numFmtId="0" fontId="4" fillId="3" borderId="14" xfId="0" applyFont="1" applyFill="1" applyBorder="1" applyAlignment="1">
      <alignment horizontal="right"/>
    </xf>
    <xf numFmtId="0" fontId="2" fillId="2" borderId="15" xfId="0" applyFont="1" applyFill="1" applyBorder="1"/>
    <xf numFmtId="164" fontId="2" fillId="0" borderId="16" xfId="0" applyNumberFormat="1" applyFont="1" applyBorder="1"/>
    <xf numFmtId="0" fontId="2" fillId="0" borderId="17" xfId="0" applyFont="1" applyBorder="1"/>
    <xf numFmtId="0" fontId="2" fillId="0" borderId="18" xfId="0" applyFont="1" applyBorder="1"/>
    <xf numFmtId="165" fontId="4" fillId="0" borderId="12" xfId="0" applyNumberFormat="1" applyFont="1" applyBorder="1"/>
    <xf numFmtId="0" fontId="2" fillId="0" borderId="19" xfId="0" applyFont="1" applyBorder="1"/>
    <xf numFmtId="0" fontId="2" fillId="0" borderId="20" xfId="0" applyFont="1" applyBorder="1"/>
    <xf numFmtId="165" fontId="4" fillId="4" borderId="2" xfId="0" applyNumberFormat="1" applyFont="1" applyFill="1" applyBorder="1"/>
    <xf numFmtId="165" fontId="4" fillId="0" borderId="21" xfId="0" applyNumberFormat="1" applyFont="1" applyBorder="1"/>
    <xf numFmtId="0" fontId="2" fillId="0" borderId="22" xfId="0" applyFont="1" applyBorder="1"/>
    <xf numFmtId="165" fontId="4" fillId="4" borderId="14" xfId="0" applyNumberFormat="1" applyFont="1" applyFill="1" applyBorder="1"/>
    <xf numFmtId="165" fontId="4" fillId="0" borderId="23" xfId="0" applyNumberFormat="1" applyFont="1" applyBorder="1"/>
    <xf numFmtId="0" fontId="5" fillId="2" borderId="24" xfId="0" applyFont="1" applyFill="1" applyBorder="1"/>
    <xf numFmtId="0" fontId="6" fillId="4" borderId="25" xfId="0" applyFont="1" applyFill="1" applyBorder="1" applyAlignment="1">
      <alignment wrapText="1"/>
    </xf>
    <xf numFmtId="0" fontId="6" fillId="4" borderId="26" xfId="0" applyFont="1" applyFill="1" applyBorder="1" applyAlignment="1">
      <alignment wrapText="1"/>
    </xf>
    <xf numFmtId="0" fontId="5" fillId="2" borderId="27" xfId="0" applyFont="1" applyFill="1" applyBorder="1"/>
    <xf numFmtId="0" fontId="1" fillId="0" borderId="28" xfId="0" applyFont="1" applyBorder="1"/>
    <xf numFmtId="165" fontId="7" fillId="3" borderId="26" xfId="0" applyNumberFormat="1" applyFont="1" applyFill="1" applyBorder="1"/>
    <xf numFmtId="0" fontId="5" fillId="2" borderId="29" xfId="0" applyFont="1" applyFill="1" applyBorder="1"/>
    <xf numFmtId="0" fontId="8" fillId="0" borderId="0" xfId="0" applyFont="1"/>
    <xf numFmtId="0" fontId="2" fillId="5" borderId="1" xfId="0" applyFont="1" applyFill="1" applyBorder="1"/>
    <xf numFmtId="0" fontId="3" fillId="0" borderId="32" xfId="0" applyFont="1" applyBorder="1"/>
    <xf numFmtId="0" fontId="3" fillId="0" borderId="11" xfId="0" applyFont="1" applyBorder="1"/>
    <xf numFmtId="0" fontId="3" fillId="0" borderId="33" xfId="0" applyFont="1" applyBorder="1"/>
    <xf numFmtId="0" fontId="3" fillId="0" borderId="34" xfId="0" applyFont="1" applyBorder="1"/>
    <xf numFmtId="0" fontId="3" fillId="0" borderId="3" xfId="0" applyFont="1" applyBorder="1"/>
    <xf numFmtId="165" fontId="2" fillId="0" borderId="2" xfId="0" applyNumberFormat="1" applyFont="1" applyBorder="1" applyAlignment="1">
      <alignment horizontal="right"/>
    </xf>
    <xf numFmtId="165" fontId="2" fillId="0" borderId="16" xfId="0" applyNumberFormat="1" applyFont="1" applyBorder="1" applyAlignment="1">
      <alignment horizontal="right"/>
    </xf>
    <xf numFmtId="165" fontId="2" fillId="0" borderId="36" xfId="0" applyNumberFormat="1" applyFont="1" applyBorder="1" applyAlignment="1">
      <alignment horizontal="right"/>
    </xf>
    <xf numFmtId="0" fontId="1" fillId="0" borderId="38" xfId="0" applyFont="1" applyBorder="1"/>
    <xf numFmtId="165" fontId="2" fillId="6" borderId="14" xfId="0" applyNumberFormat="1" applyFont="1" applyFill="1" applyBorder="1" applyAlignment="1">
      <alignment horizontal="right"/>
    </xf>
    <xf numFmtId="165" fontId="2" fillId="0" borderId="39" xfId="0" applyNumberFormat="1" applyFont="1" applyBorder="1" applyAlignment="1">
      <alignment horizontal="right"/>
    </xf>
    <xf numFmtId="0" fontId="2" fillId="5" borderId="0" xfId="0" applyFont="1" applyFill="1"/>
    <xf numFmtId="0" fontId="1" fillId="7" borderId="40" xfId="0" applyFont="1" applyFill="1" applyBorder="1"/>
    <xf numFmtId="165" fontId="2" fillId="8" borderId="14" xfId="0" applyNumberFormat="1" applyFont="1" applyFill="1" applyBorder="1" applyAlignment="1">
      <alignment horizontal="right"/>
    </xf>
    <xf numFmtId="0" fontId="5" fillId="5" borderId="1" xfId="0" applyFont="1" applyFill="1" applyBorder="1"/>
    <xf numFmtId="0" fontId="1" fillId="7" borderId="35" xfId="0" applyFont="1" applyFill="1" applyBorder="1"/>
    <xf numFmtId="0" fontId="5" fillId="5" borderId="7" xfId="0" applyFont="1" applyFill="1" applyBorder="1"/>
    <xf numFmtId="0" fontId="5" fillId="5" borderId="41" xfId="0" applyFont="1" applyFill="1" applyBorder="1"/>
    <xf numFmtId="0" fontId="5" fillId="5" borderId="8" xfId="0" applyFont="1" applyFill="1" applyBorder="1"/>
    <xf numFmtId="0" fontId="10" fillId="5" borderId="1" xfId="0" applyFont="1" applyFill="1" applyBorder="1" applyAlignment="1">
      <alignment vertical="center" textRotation="90"/>
    </xf>
    <xf numFmtId="165" fontId="2" fillId="0" borderId="11" xfId="0" applyNumberFormat="1" applyFont="1" applyBorder="1" applyAlignment="1">
      <alignment horizontal="right"/>
    </xf>
    <xf numFmtId="165" fontId="2" fillId="0" borderId="33" xfId="0" applyNumberFormat="1" applyFont="1" applyBorder="1" applyAlignment="1">
      <alignment horizontal="right"/>
    </xf>
    <xf numFmtId="165" fontId="2" fillId="0" borderId="17" xfId="0" applyNumberFormat="1" applyFont="1" applyBorder="1" applyAlignment="1">
      <alignment horizontal="right"/>
    </xf>
    <xf numFmtId="165" fontId="2" fillId="0" borderId="0" xfId="0" applyNumberFormat="1" applyFont="1"/>
    <xf numFmtId="0" fontId="3" fillId="0" borderId="13" xfId="0" applyFont="1" applyBorder="1"/>
    <xf numFmtId="165" fontId="2" fillId="6" borderId="42" xfId="0" applyNumberFormat="1" applyFont="1" applyFill="1" applyBorder="1" applyAlignment="1">
      <alignment horizontal="right"/>
    </xf>
    <xf numFmtId="0" fontId="11" fillId="0" borderId="0" xfId="0" applyFont="1"/>
    <xf numFmtId="165" fontId="3" fillId="0" borderId="2" xfId="0" applyNumberFormat="1" applyFont="1" applyBorder="1"/>
    <xf numFmtId="165" fontId="2" fillId="0" borderId="2" xfId="0" applyNumberFormat="1" applyFont="1" applyBorder="1"/>
    <xf numFmtId="0" fontId="3" fillId="0" borderId="14" xfId="0" applyFont="1" applyBorder="1"/>
    <xf numFmtId="0" fontId="3" fillId="0" borderId="14" xfId="0" applyFont="1" applyBorder="1" applyAlignment="1">
      <alignment horizontal="center" wrapText="1"/>
    </xf>
    <xf numFmtId="0" fontId="2" fillId="0" borderId="43" xfId="0" applyFont="1" applyBorder="1"/>
    <xf numFmtId="1" fontId="2" fillId="0" borderId="0" xfId="0" applyNumberFormat="1" applyFont="1"/>
    <xf numFmtId="167" fontId="2" fillId="0" borderId="2" xfId="0" applyNumberFormat="1" applyFont="1" applyBorder="1"/>
    <xf numFmtId="164" fontId="2" fillId="0" borderId="0" xfId="0" applyNumberFormat="1" applyFont="1"/>
    <xf numFmtId="0" fontId="14" fillId="0" borderId="0" xfId="0" applyFont="1"/>
    <xf numFmtId="165" fontId="18" fillId="0" borderId="2" xfId="0" applyNumberFormat="1" applyFont="1" applyBorder="1"/>
    <xf numFmtId="165" fontId="14" fillId="0" borderId="2" xfId="0" applyNumberFormat="1" applyFont="1" applyBorder="1"/>
    <xf numFmtId="0" fontId="18" fillId="0" borderId="14" xfId="0" applyFont="1" applyBorder="1"/>
    <xf numFmtId="0" fontId="18" fillId="0" borderId="14" xfId="0" applyFont="1" applyBorder="1" applyAlignment="1">
      <alignment horizontal="center" wrapText="1"/>
    </xf>
    <xf numFmtId="0" fontId="14" fillId="0" borderId="43" xfId="0" applyFont="1" applyBorder="1"/>
    <xf numFmtId="1" fontId="14" fillId="0" borderId="0" xfId="0" applyNumberFormat="1" applyFont="1"/>
    <xf numFmtId="167" fontId="14" fillId="0" borderId="2" xfId="0" applyNumberFormat="1" applyFont="1" applyBorder="1"/>
    <xf numFmtId="0" fontId="14" fillId="0" borderId="2" xfId="0" applyFont="1" applyBorder="1"/>
    <xf numFmtId="165" fontId="14" fillId="0" borderId="2" xfId="0" applyNumberFormat="1" applyFont="1" applyBorder="1" applyAlignment="1">
      <alignment horizontal="right"/>
    </xf>
    <xf numFmtId="165" fontId="14" fillId="0" borderId="0" xfId="0" applyNumberFormat="1" applyFont="1"/>
    <xf numFmtId="0" fontId="19" fillId="0" borderId="0" xfId="0" applyFont="1"/>
    <xf numFmtId="165" fontId="23" fillId="0" borderId="2" xfId="0" applyNumberFormat="1" applyFont="1" applyBorder="1"/>
    <xf numFmtId="165" fontId="19" fillId="0" borderId="2" xfId="0" applyNumberFormat="1" applyFont="1" applyBorder="1"/>
    <xf numFmtId="0" fontId="23" fillId="0" borderId="14" xfId="0" applyFont="1" applyBorder="1"/>
    <xf numFmtId="0" fontId="23" fillId="0" borderId="14" xfId="0" applyFont="1" applyBorder="1" applyAlignment="1">
      <alignment horizontal="center" wrapText="1"/>
    </xf>
    <xf numFmtId="0" fontId="19" fillId="0" borderId="43" xfId="0" applyFont="1" applyBorder="1"/>
    <xf numFmtId="1" fontId="19" fillId="0" borderId="0" xfId="0" applyNumberFormat="1" applyFont="1"/>
    <xf numFmtId="167" fontId="19" fillId="0" borderId="2" xfId="0" applyNumberFormat="1" applyFont="1" applyBorder="1"/>
    <xf numFmtId="0" fontId="19" fillId="0" borderId="2" xfId="0" applyFont="1" applyBorder="1"/>
    <xf numFmtId="165" fontId="19" fillId="0" borderId="2" xfId="0" applyNumberFormat="1" applyFont="1" applyBorder="1" applyAlignment="1">
      <alignment horizontal="right"/>
    </xf>
    <xf numFmtId="165" fontId="19" fillId="0" borderId="0" xfId="0" applyNumberFormat="1" applyFont="1"/>
    <xf numFmtId="167" fontId="19" fillId="0" borderId="5" xfId="0" applyNumberFormat="1" applyFont="1" applyBorder="1"/>
    <xf numFmtId="0" fontId="19" fillId="0" borderId="5" xfId="0" applyFont="1" applyBorder="1"/>
    <xf numFmtId="165" fontId="19" fillId="0" borderId="5" xfId="0" applyNumberFormat="1" applyFont="1" applyBorder="1"/>
    <xf numFmtId="165" fontId="19" fillId="0" borderId="5" xfId="0" applyNumberFormat="1" applyFont="1" applyBorder="1" applyAlignment="1">
      <alignment horizontal="right"/>
    </xf>
    <xf numFmtId="49" fontId="24" fillId="2" borderId="1" xfId="0" applyNumberFormat="1" applyFont="1" applyFill="1" applyBorder="1"/>
    <xf numFmtId="165" fontId="18" fillId="9" borderId="14" xfId="0" applyNumberFormat="1" applyFont="1" applyFill="1" applyBorder="1" applyAlignment="1">
      <alignment horizontal="right"/>
    </xf>
    <xf numFmtId="165" fontId="7" fillId="10" borderId="25" xfId="0" applyNumberFormat="1" applyFont="1" applyFill="1" applyBorder="1"/>
    <xf numFmtId="165" fontId="19" fillId="11" borderId="5" xfId="0" applyNumberFormat="1" applyFont="1" applyFill="1" applyBorder="1"/>
    <xf numFmtId="165" fontId="19" fillId="11" borderId="2" xfId="0" applyNumberFormat="1" applyFont="1" applyFill="1" applyBorder="1"/>
    <xf numFmtId="165" fontId="2" fillId="11" borderId="2" xfId="0" applyNumberFormat="1" applyFont="1" applyFill="1" applyBorder="1"/>
    <xf numFmtId="20" fontId="19" fillId="11" borderId="2" xfId="0" applyNumberFormat="1" applyFont="1" applyFill="1" applyBorder="1"/>
    <xf numFmtId="165" fontId="14" fillId="11" borderId="2" xfId="0" applyNumberFormat="1" applyFont="1" applyFill="1" applyBorder="1"/>
    <xf numFmtId="0" fontId="14" fillId="0" borderId="44" xfId="0" applyFont="1" applyBorder="1" applyAlignment="1">
      <alignment horizontal="left" vertical="top" wrapText="1"/>
    </xf>
    <xf numFmtId="0" fontId="0" fillId="0" borderId="44" xfId="0" applyBorder="1"/>
    <xf numFmtId="0" fontId="18" fillId="0" borderId="44" xfId="0" applyFont="1" applyBorder="1" applyAlignment="1">
      <alignment horizontal="center"/>
    </xf>
    <xf numFmtId="165" fontId="23" fillId="3" borderId="44" xfId="0" applyNumberFormat="1" applyFont="1" applyFill="1" applyBorder="1" applyAlignment="1">
      <alignment horizontal="center"/>
    </xf>
    <xf numFmtId="0" fontId="14" fillId="0" borderId="30" xfId="0" applyFont="1" applyBorder="1" applyAlignment="1">
      <alignment horizontal="center"/>
    </xf>
    <xf numFmtId="0" fontId="9" fillId="0" borderId="31" xfId="0" applyFont="1" applyBorder="1"/>
    <xf numFmtId="0" fontId="25" fillId="3" borderId="16" xfId="0" applyFont="1" applyFill="1" applyBorder="1" applyAlignment="1">
      <alignment horizontal="center"/>
    </xf>
    <xf numFmtId="0" fontId="25" fillId="3" borderId="45" xfId="0" applyFont="1" applyFill="1" applyBorder="1" applyAlignment="1">
      <alignment horizontal="center"/>
    </xf>
    <xf numFmtId="0" fontId="25" fillId="3" borderId="3" xfId="0" applyFont="1" applyFill="1" applyBorder="1" applyAlignment="1">
      <alignment horizontal="center"/>
    </xf>
    <xf numFmtId="0" fontId="10" fillId="0" borderId="18" xfId="0" applyFont="1" applyBorder="1" applyAlignment="1">
      <alignment horizontal="center" vertical="center" textRotation="90"/>
    </xf>
    <xf numFmtId="0" fontId="9" fillId="0" borderId="35" xfId="0" applyFont="1" applyBorder="1"/>
    <xf numFmtId="0" fontId="9" fillId="0" borderId="37" xfId="0" applyFont="1" applyBorder="1"/>
    <xf numFmtId="166" fontId="12" fillId="0" borderId="0" xfId="0" applyNumberFormat="1" applyFont="1" applyAlignment="1">
      <alignment horizontal="center" vertical="center"/>
    </xf>
    <xf numFmtId="0" fontId="9" fillId="0" borderId="9" xfId="0" applyFont="1" applyBorder="1"/>
    <xf numFmtId="0" fontId="13" fillId="0" borderId="16" xfId="0" applyFont="1" applyBorder="1" applyAlignment="1">
      <alignment horizontal="center"/>
    </xf>
    <xf numFmtId="0" fontId="9" fillId="0" borderId="3" xfId="0" applyFont="1" applyBorder="1"/>
    <xf numFmtId="0" fontId="2" fillId="0" borderId="16" xfId="0" applyFont="1" applyBorder="1" applyAlignment="1">
      <alignment horizontal="center"/>
    </xf>
    <xf numFmtId="166" fontId="20" fillId="0" borderId="0" xfId="0" applyNumberFormat="1" applyFont="1" applyAlignment="1">
      <alignment horizontal="center" vertical="center"/>
    </xf>
    <xf numFmtId="0" fontId="22" fillId="0" borderId="9" xfId="0" applyFont="1" applyBorder="1"/>
    <xf numFmtId="0" fontId="21" fillId="0" borderId="16" xfId="0" applyFont="1" applyBorder="1" applyAlignment="1">
      <alignment horizontal="center"/>
    </xf>
    <xf numFmtId="0" fontId="22" fillId="0" borderId="3" xfId="0" applyFont="1" applyBorder="1"/>
    <xf numFmtId="0" fontId="19" fillId="0" borderId="16" xfId="0" applyFont="1" applyBorder="1" applyAlignment="1">
      <alignment horizontal="center"/>
    </xf>
    <xf numFmtId="166" fontId="15" fillId="0" borderId="0" xfId="0" applyNumberFormat="1" applyFont="1" applyAlignment="1">
      <alignment horizontal="center" vertical="center"/>
    </xf>
    <xf numFmtId="0" fontId="17" fillId="0" borderId="9" xfId="0" applyFont="1" applyBorder="1"/>
    <xf numFmtId="0" fontId="16" fillId="0" borderId="16" xfId="0" applyFont="1" applyBorder="1" applyAlignment="1">
      <alignment horizontal="center"/>
    </xf>
    <xf numFmtId="0" fontId="17" fillId="0" borderId="3" xfId="0" applyFont="1" applyBorder="1"/>
    <xf numFmtId="0" fontId="14" fillId="0" borderId="16" xfId="0" applyFont="1" applyBorder="1" applyAlignment="1">
      <alignment horizontal="center"/>
    </xf>
  </cellXfs>
  <cellStyles count="1">
    <cellStyle name="Standard" xfId="0" builtinId="0"/>
  </cellStyles>
  <dxfs count="174">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ill>
        <patternFill patternType="solid">
          <fgColor rgb="FFE7E6E6"/>
          <bgColor rgb="FFE7E6E6"/>
        </patternFill>
      </fill>
    </dxf>
    <dxf>
      <fill>
        <patternFill patternType="solid">
          <fgColor rgb="FFFFC000"/>
          <bgColor rgb="FFFFC000"/>
        </patternFill>
      </fill>
    </dxf>
    <dxf>
      <fill>
        <patternFill patternType="solid">
          <fgColor rgb="FF92D050"/>
          <bgColor rgb="FF92D050"/>
        </patternFill>
      </fill>
    </dxf>
    <dxf>
      <font>
        <color rgb="FFFF0000"/>
      </font>
      <fill>
        <patternFill patternType="none"/>
      </fill>
    </dxf>
    <dxf>
      <font>
        <color rgb="FF00B050"/>
      </font>
      <fill>
        <patternFill patternType="none"/>
      </fill>
    </dxf>
    <dxf>
      <fill>
        <patternFill patternType="solid">
          <fgColor rgb="FFBDD6EE"/>
          <bgColor rgb="FFBDD6EE"/>
        </patternFill>
      </fill>
    </dxf>
    <dxf>
      <fill>
        <patternFill patternType="solid">
          <fgColor rgb="FFBFBFBF"/>
          <bgColor rgb="FFBFBFBF"/>
        </patternFill>
      </fill>
    </dxf>
    <dxf>
      <fill>
        <patternFill patternType="solid">
          <fgColor rgb="FFBDD6EE"/>
          <bgColor rgb="FFBDD6EE"/>
        </patternFill>
      </fill>
    </dxf>
    <dxf>
      <fill>
        <patternFill patternType="solid">
          <fgColor rgb="FFBFBFBF"/>
          <bgColor rgb="FFBFBFBF"/>
        </patternFill>
      </fill>
    </dxf>
  </dxfs>
  <tableStyles count="0" defaultTableStyle="TableStyleMedium2" defaultPivotStyle="PivotStyleLight16"/>
  <colors>
    <mruColors>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00"/>
  <sheetViews>
    <sheetView tabSelected="1" workbookViewId="0">
      <selection activeCell="A25" sqref="A25:G25"/>
    </sheetView>
  </sheetViews>
  <sheetFormatPr baseColWidth="10" defaultColWidth="12.640625" defaultRowHeight="15" customHeight="1" x14ac:dyDescent="0.35"/>
  <cols>
    <col min="1" max="1" width="14.35546875" customWidth="1"/>
    <col min="2" max="2" width="13.85546875" customWidth="1"/>
    <col min="3" max="3" width="11.5" customWidth="1"/>
    <col min="4" max="4" width="13.640625" customWidth="1"/>
    <col min="5" max="5" width="9.140625" customWidth="1"/>
    <col min="6" max="26" width="8" customWidth="1"/>
  </cols>
  <sheetData>
    <row r="1" spans="1:7" ht="14.25" customHeight="1" x14ac:dyDescent="0.4">
      <c r="A1" s="104" t="s">
        <v>70</v>
      </c>
      <c r="B1" s="1"/>
      <c r="C1" s="1"/>
      <c r="D1" s="1"/>
      <c r="E1" s="1"/>
      <c r="F1" s="1"/>
      <c r="G1" s="1"/>
    </row>
    <row r="2" spans="1:7" ht="14.25" customHeight="1" x14ac:dyDescent="0.5">
      <c r="A2" s="2">
        <v>44573</v>
      </c>
      <c r="B2" s="3" t="s">
        <v>0</v>
      </c>
      <c r="C2" s="4">
        <v>2023</v>
      </c>
      <c r="D2" s="1"/>
      <c r="E2" s="1"/>
      <c r="F2" s="1"/>
      <c r="G2" s="1"/>
    </row>
    <row r="3" spans="1:7" ht="14.25" customHeight="1" x14ac:dyDescent="0.4">
      <c r="A3" s="1"/>
      <c r="B3" s="5" t="s">
        <v>1</v>
      </c>
      <c r="C3" s="6">
        <f>DATE(C2,1,1)</f>
        <v>44927</v>
      </c>
      <c r="D3" s="1"/>
      <c r="E3" s="1"/>
      <c r="F3" s="1"/>
      <c r="G3" s="1"/>
    </row>
    <row r="4" spans="1:7" ht="14.25" customHeight="1" x14ac:dyDescent="0.4">
      <c r="A4" s="1"/>
      <c r="B4" s="5" t="s">
        <v>2</v>
      </c>
      <c r="C4" s="7">
        <f>C3</f>
        <v>44927</v>
      </c>
      <c r="D4" s="1"/>
      <c r="E4" s="1"/>
      <c r="F4" s="1"/>
      <c r="G4" s="1"/>
    </row>
    <row r="5" spans="1:7" ht="14.25" customHeight="1" x14ac:dyDescent="0.4">
      <c r="A5" s="1"/>
      <c r="B5" s="1"/>
      <c r="C5" s="1"/>
      <c r="D5" s="1"/>
      <c r="E5" s="1"/>
      <c r="F5" s="1"/>
      <c r="G5" s="1"/>
    </row>
    <row r="6" spans="1:7" ht="18.75" customHeight="1" x14ac:dyDescent="0.4">
      <c r="A6" s="5"/>
      <c r="B6" s="3" t="s">
        <v>69</v>
      </c>
      <c r="C6" s="8" t="s">
        <v>3</v>
      </c>
      <c r="D6" s="9"/>
      <c r="E6" s="10"/>
      <c r="F6" s="1"/>
      <c r="G6" s="1"/>
    </row>
    <row r="7" spans="1:7" ht="18.75" customHeight="1" x14ac:dyDescent="0.4">
      <c r="A7" s="11" t="s">
        <v>4</v>
      </c>
      <c r="B7" s="12">
        <f>DATE(C2,1,1)</f>
        <v>44927</v>
      </c>
      <c r="C7" s="13" t="s">
        <v>5</v>
      </c>
      <c r="D7" s="14"/>
      <c r="E7" s="15"/>
      <c r="F7" s="15"/>
      <c r="G7" s="1"/>
    </row>
    <row r="8" spans="1:7" ht="18.75" customHeight="1" x14ac:dyDescent="0.5">
      <c r="A8" s="5" t="s">
        <v>6</v>
      </c>
      <c r="B8" s="6">
        <f>DATE(C2,1,6)</f>
        <v>44932</v>
      </c>
      <c r="C8" s="16" t="s">
        <v>7</v>
      </c>
      <c r="D8" s="17" t="s">
        <v>8</v>
      </c>
      <c r="E8" s="18">
        <f>IF(E9=C8,SUM(E10:E14),F8)</f>
        <v>1.6666666666666667</v>
      </c>
      <c r="F8" s="19">
        <v>1.6666666666666667</v>
      </c>
      <c r="G8" s="1"/>
    </row>
    <row r="9" spans="1:7" ht="18.75" customHeight="1" x14ac:dyDescent="0.5">
      <c r="A9" s="5" t="s">
        <v>9</v>
      </c>
      <c r="B9" s="6">
        <f>B10-2</f>
        <v>45023</v>
      </c>
      <c r="C9" s="1"/>
      <c r="D9" s="20" t="s">
        <v>10</v>
      </c>
      <c r="E9" s="21" t="s">
        <v>5</v>
      </c>
      <c r="F9" s="22"/>
      <c r="G9" s="1"/>
    </row>
    <row r="10" spans="1:7" ht="18.75" customHeight="1" x14ac:dyDescent="0.5">
      <c r="A10" s="5" t="s">
        <v>11</v>
      </c>
      <c r="B10" s="23">
        <f>DOLLAR(("4/"&amp;C2)/7+MOD(19*MOD(C2,19)-7,30)*14%,)*7-6</f>
        <v>45025</v>
      </c>
      <c r="C10" s="24">
        <v>1</v>
      </c>
      <c r="D10" s="25" t="s">
        <v>12</v>
      </c>
      <c r="E10" s="18">
        <f t="shared" ref="E10:E14" si="0">IF($E$9=$C$7,$F$8/5,F10)</f>
        <v>0.33333333333333337</v>
      </c>
      <c r="F10" s="26">
        <v>0.29166666666666669</v>
      </c>
      <c r="G10" s="1"/>
    </row>
    <row r="11" spans="1:7" ht="18.75" customHeight="1" x14ac:dyDescent="0.5">
      <c r="A11" s="5" t="s">
        <v>13</v>
      </c>
      <c r="B11" s="23">
        <f>B10+1</f>
        <v>45026</v>
      </c>
      <c r="C11" s="27">
        <v>2</v>
      </c>
      <c r="D11" s="28" t="s">
        <v>14</v>
      </c>
      <c r="E11" s="29">
        <f t="shared" si="0"/>
        <v>0.33333333333333337</v>
      </c>
      <c r="F11" s="30"/>
      <c r="G11" s="1"/>
    </row>
    <row r="12" spans="1:7" ht="18.75" customHeight="1" x14ac:dyDescent="0.5">
      <c r="A12" s="5" t="s">
        <v>15</v>
      </c>
      <c r="B12" s="23">
        <f>DATE(C2,5,1)</f>
        <v>45047</v>
      </c>
      <c r="C12" s="27">
        <v>3</v>
      </c>
      <c r="D12" s="28" t="s">
        <v>16</v>
      </c>
      <c r="E12" s="29">
        <f t="shared" si="0"/>
        <v>0.33333333333333337</v>
      </c>
      <c r="F12" s="30">
        <v>0.125</v>
      </c>
      <c r="G12" s="1"/>
    </row>
    <row r="13" spans="1:7" ht="18.75" customHeight="1" x14ac:dyDescent="0.5">
      <c r="A13" s="5" t="s">
        <v>17</v>
      </c>
      <c r="B13" s="23">
        <f>B10+39</f>
        <v>45064</v>
      </c>
      <c r="C13" s="27">
        <v>4</v>
      </c>
      <c r="D13" s="28" t="s">
        <v>18</v>
      </c>
      <c r="E13" s="29">
        <f t="shared" si="0"/>
        <v>0.33333333333333337</v>
      </c>
      <c r="F13" s="30"/>
      <c r="G13" s="1"/>
    </row>
    <row r="14" spans="1:7" ht="18.75" customHeight="1" x14ac:dyDescent="0.5">
      <c r="A14" s="5" t="s">
        <v>19</v>
      </c>
      <c r="B14" s="23">
        <f>B10+49</f>
        <v>45074</v>
      </c>
      <c r="C14" s="31">
        <v>5</v>
      </c>
      <c r="D14" s="20" t="s">
        <v>20</v>
      </c>
      <c r="E14" s="32">
        <f t="shared" si="0"/>
        <v>0.33333333333333337</v>
      </c>
      <c r="F14" s="33">
        <v>8.3333333333333329E-2</v>
      </c>
      <c r="G14" s="1"/>
    </row>
    <row r="15" spans="1:7" ht="18.75" customHeight="1" x14ac:dyDescent="0.4">
      <c r="A15" s="5" t="s">
        <v>21</v>
      </c>
      <c r="B15" s="6">
        <f>B10+50</f>
        <v>45075</v>
      </c>
      <c r="C15" s="1"/>
      <c r="D15" s="34"/>
      <c r="E15" s="35" t="s">
        <v>22</v>
      </c>
      <c r="F15" s="36" t="s">
        <v>23</v>
      </c>
      <c r="G15" s="9"/>
    </row>
    <row r="16" spans="1:7" ht="18.75" customHeight="1" x14ac:dyDescent="0.4">
      <c r="A16" s="5" t="s">
        <v>24</v>
      </c>
      <c r="B16" s="6">
        <f>B10+60</f>
        <v>45085</v>
      </c>
      <c r="C16" s="37"/>
      <c r="D16" s="38" t="s">
        <v>25</v>
      </c>
      <c r="E16" s="106">
        <v>0.83333333333333337</v>
      </c>
      <c r="F16" s="39">
        <v>0</v>
      </c>
      <c r="G16" s="9"/>
    </row>
    <row r="17" spans="1:7" ht="18.75" customHeight="1" x14ac:dyDescent="0.4">
      <c r="A17" s="5" t="s">
        <v>26</v>
      </c>
      <c r="B17" s="6">
        <f>DATE(C2,8,15)</f>
        <v>45153</v>
      </c>
      <c r="C17" s="1"/>
      <c r="D17" s="40"/>
      <c r="E17" s="40"/>
      <c r="F17" s="40"/>
      <c r="G17" s="1"/>
    </row>
    <row r="18" spans="1:7" ht="18.75" customHeight="1" x14ac:dyDescent="0.4">
      <c r="A18" s="5" t="s">
        <v>27</v>
      </c>
      <c r="B18" s="6">
        <f>DATE(C2,10,3)</f>
        <v>45202</v>
      </c>
      <c r="C18" s="1"/>
      <c r="D18" s="1"/>
      <c r="E18" s="1"/>
      <c r="F18" s="1"/>
      <c r="G18" s="1"/>
    </row>
    <row r="19" spans="1:7" ht="18.75" customHeight="1" x14ac:dyDescent="0.4">
      <c r="A19" s="5" t="s">
        <v>28</v>
      </c>
      <c r="B19" s="6">
        <f>DATE(C2,11,1)</f>
        <v>45231</v>
      </c>
      <c r="C19" s="1"/>
      <c r="D19" s="1"/>
      <c r="E19" s="1"/>
      <c r="F19" s="1"/>
      <c r="G19" s="1"/>
    </row>
    <row r="20" spans="1:7" ht="18.75" customHeight="1" x14ac:dyDescent="0.4">
      <c r="A20" s="5" t="s">
        <v>29</v>
      </c>
      <c r="B20" s="6">
        <f>DATE(C2,12,24)</f>
        <v>45284</v>
      </c>
      <c r="C20" s="1"/>
      <c r="D20" s="1"/>
      <c r="E20" s="1"/>
      <c r="F20" s="1"/>
      <c r="G20" s="1"/>
    </row>
    <row r="21" spans="1:7" ht="18.75" customHeight="1" x14ac:dyDescent="0.4">
      <c r="A21" s="5" t="s">
        <v>30</v>
      </c>
      <c r="B21" s="6">
        <f>DATE(C2,12,25)</f>
        <v>45285</v>
      </c>
      <c r="C21" s="1"/>
      <c r="D21" s="1"/>
      <c r="E21" s="1"/>
      <c r="F21" s="1"/>
      <c r="G21" s="1"/>
    </row>
    <row r="22" spans="1:7" ht="18.75" customHeight="1" x14ac:dyDescent="0.4">
      <c r="A22" s="5" t="s">
        <v>31</v>
      </c>
      <c r="B22" s="6">
        <f>DATE(C2,12,26)</f>
        <v>45286</v>
      </c>
      <c r="C22" s="1"/>
      <c r="D22" s="1"/>
      <c r="E22" s="1"/>
      <c r="F22" s="1"/>
      <c r="G22" s="1"/>
    </row>
    <row r="23" spans="1:7" ht="14.25" customHeight="1" x14ac:dyDescent="0.35"/>
    <row r="24" spans="1:7" ht="14.25" customHeight="1" x14ac:dyDescent="0.35"/>
    <row r="25" spans="1:7" ht="14.25" customHeight="1" x14ac:dyDescent="0.4">
      <c r="A25" s="114" t="s">
        <v>32</v>
      </c>
      <c r="B25" s="114"/>
      <c r="C25" s="114"/>
      <c r="D25" s="114"/>
      <c r="E25" s="114"/>
      <c r="F25" s="114"/>
      <c r="G25" s="114"/>
    </row>
    <row r="26" spans="1:7" ht="15" customHeight="1" x14ac:dyDescent="0.35">
      <c r="A26" s="112" t="s">
        <v>74</v>
      </c>
      <c r="B26" s="113"/>
      <c r="C26" s="113"/>
      <c r="D26" s="113"/>
      <c r="E26" s="113"/>
      <c r="F26" s="113"/>
      <c r="G26" s="113"/>
    </row>
    <row r="27" spans="1:7" ht="14.25" customHeight="1" x14ac:dyDescent="0.35">
      <c r="A27" s="113"/>
      <c r="B27" s="113"/>
      <c r="C27" s="113"/>
      <c r="D27" s="113"/>
      <c r="E27" s="113"/>
      <c r="F27" s="113"/>
      <c r="G27" s="113"/>
    </row>
    <row r="28" spans="1:7" ht="14.25" customHeight="1" x14ac:dyDescent="0.35">
      <c r="A28" s="113"/>
      <c r="B28" s="113"/>
      <c r="C28" s="113"/>
      <c r="D28" s="113"/>
      <c r="E28" s="113"/>
      <c r="F28" s="113"/>
      <c r="G28" s="113"/>
    </row>
    <row r="29" spans="1:7" ht="14.25" customHeight="1" x14ac:dyDescent="0.35">
      <c r="A29" s="113"/>
      <c r="B29" s="113"/>
      <c r="C29" s="113"/>
      <c r="D29" s="113"/>
      <c r="E29" s="113"/>
      <c r="F29" s="113"/>
      <c r="G29" s="113"/>
    </row>
    <row r="30" spans="1:7" ht="14.25" customHeight="1" x14ac:dyDescent="0.35">
      <c r="A30" s="113"/>
      <c r="B30" s="113"/>
      <c r="C30" s="113"/>
      <c r="D30" s="113"/>
      <c r="E30" s="113"/>
      <c r="F30" s="113"/>
      <c r="G30" s="113"/>
    </row>
    <row r="31" spans="1:7" ht="14.25" customHeight="1" x14ac:dyDescent="0.35">
      <c r="A31" s="113"/>
      <c r="B31" s="113"/>
      <c r="C31" s="113"/>
      <c r="D31" s="113"/>
      <c r="E31" s="113"/>
      <c r="F31" s="113"/>
      <c r="G31" s="113"/>
    </row>
    <row r="32" spans="1:7" ht="14.25" customHeight="1" x14ac:dyDescent="0.35">
      <c r="A32" s="113"/>
      <c r="B32" s="113"/>
      <c r="C32" s="113"/>
      <c r="D32" s="113"/>
      <c r="E32" s="113"/>
      <c r="F32" s="113"/>
      <c r="G32" s="113"/>
    </row>
    <row r="33" spans="1:7" ht="14.25" customHeight="1" x14ac:dyDescent="0.35">
      <c r="A33" s="113"/>
      <c r="B33" s="113"/>
      <c r="C33" s="113"/>
      <c r="D33" s="113"/>
      <c r="E33" s="113"/>
      <c r="F33" s="113"/>
      <c r="G33" s="113"/>
    </row>
    <row r="34" spans="1:7" ht="14.25" customHeight="1" x14ac:dyDescent="0.35">
      <c r="A34" s="113"/>
      <c r="B34" s="113"/>
      <c r="C34" s="113"/>
      <c r="D34" s="113"/>
      <c r="E34" s="113"/>
      <c r="F34" s="113"/>
      <c r="G34" s="113"/>
    </row>
    <row r="35" spans="1:7" ht="14.25" customHeight="1" x14ac:dyDescent="0.35">
      <c r="A35" s="113"/>
      <c r="B35" s="113"/>
      <c r="C35" s="113"/>
      <c r="D35" s="113"/>
      <c r="E35" s="113"/>
      <c r="F35" s="113"/>
      <c r="G35" s="113"/>
    </row>
    <row r="36" spans="1:7" ht="14.25" customHeight="1" x14ac:dyDescent="0.35">
      <c r="A36" s="113"/>
      <c r="B36" s="113"/>
      <c r="C36" s="113"/>
      <c r="D36" s="113"/>
      <c r="E36" s="113"/>
      <c r="F36" s="113"/>
      <c r="G36" s="113"/>
    </row>
    <row r="37" spans="1:7" ht="14.25" customHeight="1" x14ac:dyDescent="0.35">
      <c r="A37" s="113"/>
      <c r="B37" s="113"/>
      <c r="C37" s="113"/>
      <c r="D37" s="113"/>
      <c r="E37" s="113"/>
      <c r="F37" s="113"/>
      <c r="G37" s="113"/>
    </row>
    <row r="38" spans="1:7" ht="14.25" customHeight="1" x14ac:dyDescent="0.35">
      <c r="A38" s="113"/>
      <c r="B38" s="113"/>
      <c r="C38" s="113"/>
      <c r="D38" s="113"/>
      <c r="E38" s="113"/>
      <c r="F38" s="113"/>
      <c r="G38" s="113"/>
    </row>
    <row r="39" spans="1:7" ht="14.25" customHeight="1" x14ac:dyDescent="0.35">
      <c r="A39" s="113"/>
      <c r="B39" s="113"/>
      <c r="C39" s="113"/>
      <c r="D39" s="113"/>
      <c r="E39" s="113"/>
      <c r="F39" s="113"/>
      <c r="G39" s="113"/>
    </row>
    <row r="40" spans="1:7" ht="14.25" customHeight="1" x14ac:dyDescent="0.4">
      <c r="A40" s="115" t="s">
        <v>71</v>
      </c>
      <c r="B40" s="115"/>
    </row>
    <row r="41" spans="1:7" ht="14.25" customHeight="1" x14ac:dyDescent="0.35"/>
    <row r="42" spans="1:7" ht="14.25" customHeight="1" x14ac:dyDescent="0.35"/>
    <row r="43" spans="1:7" ht="14.25" customHeight="1" x14ac:dyDescent="0.35"/>
    <row r="44" spans="1:7" ht="14.25" customHeight="1" x14ac:dyDescent="0.35"/>
    <row r="45" spans="1:7" ht="14.25" customHeight="1" x14ac:dyDescent="0.35"/>
    <row r="46" spans="1:7" ht="14.25" customHeight="1" x14ac:dyDescent="0.35"/>
    <row r="47" spans="1:7" ht="14.25" customHeight="1" x14ac:dyDescent="0.35"/>
    <row r="48" spans="1:7"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sheetProtection selectLockedCells="1" selectUnlockedCells="1"/>
  <mergeCells count="3">
    <mergeCell ref="A26:G39"/>
    <mergeCell ref="A25:G25"/>
    <mergeCell ref="A40:B40"/>
  </mergeCells>
  <conditionalFormatting sqref="F10:F14">
    <cfRule type="expression" dxfId="173" priority="1">
      <formula>$E$9=$C$7</formula>
    </cfRule>
  </conditionalFormatting>
  <conditionalFormatting sqref="F10:F14">
    <cfRule type="expression" dxfId="172" priority="2">
      <formula>$E$9=$C$8</formula>
    </cfRule>
  </conditionalFormatting>
  <conditionalFormatting sqref="F8">
    <cfRule type="expression" dxfId="171" priority="3">
      <formula>$E$9=$C$8</formula>
    </cfRule>
  </conditionalFormatting>
  <conditionalFormatting sqref="F8">
    <cfRule type="expression" dxfId="170" priority="4">
      <formula>$E$9=$C$7</formula>
    </cfRule>
  </conditionalFormatting>
  <dataValidations disablePrompts="1" count="1">
    <dataValidation type="list" allowBlank="1" showErrorMessage="1" sqref="E9" xr:uid="{00000000-0002-0000-0000-000000000000}">
      <formula1>$C$7:$C$8</formula1>
    </dataValidation>
  </dataValidations>
  <pageMargins left="0.7" right="0.7" top="0.75" bottom="0.7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000"/>
  <sheetViews>
    <sheetView workbookViewId="0">
      <pane ySplit="3" topLeftCell="A4" activePane="bottomLeft" state="frozen"/>
      <selection pane="bottomLeft" activeCell="G35" sqref="G35"/>
    </sheetView>
  </sheetViews>
  <sheetFormatPr baseColWidth="10" defaultColWidth="12.640625" defaultRowHeight="15" customHeight="1" x14ac:dyDescent="0.35"/>
  <cols>
    <col min="1" max="1" width="14.35546875" hidden="1" customWidth="1"/>
    <col min="2" max="2" width="8.35546875" hidden="1" customWidth="1"/>
    <col min="3" max="3" width="27.85546875" customWidth="1"/>
    <col min="4" max="4" width="25.85546875" customWidth="1"/>
    <col min="5" max="9" width="8" customWidth="1"/>
    <col min="10" max="10" width="7.35546875" customWidth="1"/>
    <col min="11" max="12" width="8" customWidth="1"/>
    <col min="13" max="13" width="8.85546875" customWidth="1"/>
    <col min="14" max="26" width="8" customWidth="1"/>
  </cols>
  <sheetData>
    <row r="1" spans="1:11" ht="14.25" customHeight="1" x14ac:dyDescent="0.4">
      <c r="A1" s="89">
        <v>8</v>
      </c>
      <c r="B1" s="89"/>
      <c r="C1" s="129" t="str">
        <f>TEXT(DATE(Config!C2,A1,1),"MMMM")</f>
        <v>August</v>
      </c>
      <c r="D1" s="89"/>
      <c r="E1" s="131" t="s">
        <v>55</v>
      </c>
      <c r="F1" s="132"/>
      <c r="G1" s="90" t="str">
        <f>IFERROR(IF($J$2-$J$1&lt;0,"-" &amp; TEXT(ABS($J$2-$J$1),"[h]:mm"),$J$2-$J$1),"")</f>
        <v>-176:00</v>
      </c>
      <c r="H1" s="133" t="s">
        <v>56</v>
      </c>
      <c r="I1" s="132"/>
      <c r="J1" s="91">
        <f>SUM(I4:I34)</f>
        <v>7.3333333333333313</v>
      </c>
      <c r="K1" s="91">
        <f ca="1">SUMIF(C4:C34, "&lt;=" &amp; TODAY(),I4:I34)</f>
        <v>0</v>
      </c>
    </row>
    <row r="2" spans="1:11" ht="14.25" customHeight="1" x14ac:dyDescent="0.4">
      <c r="A2" s="89"/>
      <c r="B2" s="89"/>
      <c r="C2" s="130"/>
      <c r="D2" s="89"/>
      <c r="E2" s="89"/>
      <c r="F2" s="89"/>
      <c r="G2" s="89"/>
      <c r="H2" s="133" t="s">
        <v>57</v>
      </c>
      <c r="I2" s="132"/>
      <c r="J2" s="91">
        <f>SUM(H4:H34)</f>
        <v>0</v>
      </c>
      <c r="K2" s="91">
        <f ca="1">SUMIF(C4:C34, "&lt;=" &amp; TODAY(),H4:H34)</f>
        <v>0</v>
      </c>
    </row>
    <row r="3" spans="1:11" ht="14.25" customHeight="1" x14ac:dyDescent="0.4">
      <c r="A3" s="89" t="s">
        <v>58</v>
      </c>
      <c r="B3" s="89" t="s">
        <v>59</v>
      </c>
      <c r="C3" s="92" t="s">
        <v>60</v>
      </c>
      <c r="D3" s="92" t="s">
        <v>61</v>
      </c>
      <c r="E3" s="92" t="s">
        <v>62</v>
      </c>
      <c r="F3" s="92" t="s">
        <v>63</v>
      </c>
      <c r="G3" s="92" t="s">
        <v>64</v>
      </c>
      <c r="H3" s="93" t="s">
        <v>65</v>
      </c>
      <c r="I3" s="93" t="s">
        <v>66</v>
      </c>
      <c r="J3" s="92" t="s">
        <v>67</v>
      </c>
      <c r="K3" s="94"/>
    </row>
    <row r="4" spans="1:11" ht="14.25" customHeight="1" x14ac:dyDescent="0.4">
      <c r="A4" s="95">
        <f>IFERROR(VLOOKUP(C4,Config!$B$7:$B$22,1,FALSE),0)</f>
        <v>0</v>
      </c>
      <c r="B4" s="89">
        <f>IFERROR(IF(AND(WEEKDAY(C4,2) &lt; 6,(LOOKUP(WEEKDAY(C4,2),Config!$C$10:$C$14,Config!$E$10:$E$14)&gt;0)),0,1),1)</f>
        <v>0</v>
      </c>
      <c r="C4" s="96">
        <f>DATE(Config!C2,A1,1)</f>
        <v>45139</v>
      </c>
      <c r="D4" s="97"/>
      <c r="E4" s="108"/>
      <c r="F4" s="108"/>
      <c r="G4" s="108"/>
      <c r="H4" s="91" t="str">
        <f t="shared" ref="H4:H34" si="0">IF((G4-E4-F4) =  0, "",G4-E4-F4)</f>
        <v/>
      </c>
      <c r="I4" s="91">
        <f>IF(OR(A4+B4 &gt; 0,Config!$C$4 &gt;C4),"",LOOKUP(WEEKDAY(C4,2),Config!$C$10:$C$14,Config!$E$10:$E$14))</f>
        <v>0.33333333333333337</v>
      </c>
      <c r="J4" s="98" t="str">
        <f t="shared" ref="J4:J30" si="1">IFERROR(IF(H4-I4&lt;0,"-" &amp; TEXT(ABS(H4-I4),"[h]:mm"),H4-I4),"")</f>
        <v/>
      </c>
      <c r="K4" s="89"/>
    </row>
    <row r="5" spans="1:11" ht="14.25" customHeight="1" x14ac:dyDescent="0.4">
      <c r="A5" s="95">
        <f>IFERROR(VLOOKUP(C5,Config!$B$7:$B$22,1,FALSE),0)</f>
        <v>0</v>
      </c>
      <c r="B5" s="89">
        <f>IFERROR(IF(AND(WEEKDAY(C5,2) &lt; 6,(LOOKUP(WEEKDAY(C5,2),Config!$C$10:$C$14,Config!$E$10:$E$14)&gt;0)),0,1),1)</f>
        <v>0</v>
      </c>
      <c r="C5" s="96">
        <f t="shared" ref="C5:C29" si="2">C4+1</f>
        <v>45140</v>
      </c>
      <c r="D5" s="97"/>
      <c r="E5" s="108"/>
      <c r="F5" s="108"/>
      <c r="G5" s="108"/>
      <c r="H5" s="91" t="str">
        <f t="shared" si="0"/>
        <v/>
      </c>
      <c r="I5" s="91">
        <f>IF(OR(A5+B5 &gt; 0,Config!$C$4 &gt;C5),"",LOOKUP(WEEKDAY(C5,2),Config!$C$10:$C$14,Config!$E$10:$E$14))</f>
        <v>0.33333333333333337</v>
      </c>
      <c r="J5" s="98" t="str">
        <f t="shared" si="1"/>
        <v/>
      </c>
      <c r="K5" s="99"/>
    </row>
    <row r="6" spans="1:11" ht="14.25" customHeight="1" x14ac:dyDescent="0.4">
      <c r="A6" s="95">
        <f>IFERROR(VLOOKUP(C6,Config!$B$7:$B$22,1,FALSE),0)</f>
        <v>0</v>
      </c>
      <c r="B6" s="89">
        <f>IFERROR(IF(AND(WEEKDAY(C6,2) &lt; 6,(LOOKUP(WEEKDAY(C6,2),Config!$C$10:$C$14,Config!$E$10:$E$14)&gt;0)),0,1),1)</f>
        <v>0</v>
      </c>
      <c r="C6" s="96">
        <f t="shared" si="2"/>
        <v>45141</v>
      </c>
      <c r="D6" s="97"/>
      <c r="E6" s="108"/>
      <c r="F6" s="108"/>
      <c r="G6" s="108"/>
      <c r="H6" s="91" t="str">
        <f t="shared" si="0"/>
        <v/>
      </c>
      <c r="I6" s="91">
        <f>IF(OR(A6+B6 &gt; 0,Config!$C$4 &gt;C6),"",LOOKUP(WEEKDAY(C6,2),Config!$C$10:$C$14,Config!$E$10:$E$14))</f>
        <v>0.33333333333333337</v>
      </c>
      <c r="J6" s="98" t="str">
        <f t="shared" si="1"/>
        <v/>
      </c>
      <c r="K6" s="99"/>
    </row>
    <row r="7" spans="1:11" ht="14.25" customHeight="1" x14ac:dyDescent="0.4">
      <c r="A7" s="95">
        <f>IFERROR(VLOOKUP(C7,Config!$B$7:$B$22,1,FALSE),0)</f>
        <v>0</v>
      </c>
      <c r="B7" s="89">
        <f>IFERROR(IF(AND(WEEKDAY(C7,2) &lt; 6,(LOOKUP(WEEKDAY(C7,2),Config!$C$10:$C$14,Config!$E$10:$E$14)&gt;0)),0,1),1)</f>
        <v>0</v>
      </c>
      <c r="C7" s="96">
        <f t="shared" si="2"/>
        <v>45142</v>
      </c>
      <c r="D7" s="97"/>
      <c r="E7" s="108"/>
      <c r="F7" s="108"/>
      <c r="G7" s="108"/>
      <c r="H7" s="91" t="str">
        <f t="shared" si="0"/>
        <v/>
      </c>
      <c r="I7" s="91">
        <f>IF(OR(A7+B7 &gt; 0,Config!$C$4 &gt;C7),"",LOOKUP(WEEKDAY(C7,2),Config!$C$10:$C$14,Config!$E$10:$E$14))</f>
        <v>0.33333333333333337</v>
      </c>
      <c r="J7" s="98" t="str">
        <f t="shared" si="1"/>
        <v/>
      </c>
      <c r="K7" s="89"/>
    </row>
    <row r="8" spans="1:11" ht="14.25" customHeight="1" x14ac:dyDescent="0.4">
      <c r="A8" s="95">
        <f>IFERROR(VLOOKUP(C8,Config!$B$7:$B$22,1,FALSE),0)</f>
        <v>0</v>
      </c>
      <c r="B8" s="89">
        <f>IFERROR(IF(AND(WEEKDAY(C8,2) &lt; 6,(LOOKUP(WEEKDAY(C8,2),Config!$C$10:$C$14,Config!$E$10:$E$14)&gt;0)),0,1),1)</f>
        <v>1</v>
      </c>
      <c r="C8" s="96">
        <f t="shared" si="2"/>
        <v>45143</v>
      </c>
      <c r="D8" s="97"/>
      <c r="E8" s="108"/>
      <c r="F8" s="108"/>
      <c r="G8" s="108"/>
      <c r="H8" s="91" t="str">
        <f t="shared" si="0"/>
        <v/>
      </c>
      <c r="I8" s="91" t="str">
        <f>IF(OR(A8+B8 &gt; 0,Config!$C$4 &gt;C8),"",LOOKUP(WEEKDAY(C8,2),Config!$C$10:$C$14,Config!$E$10:$E$14))</f>
        <v/>
      </c>
      <c r="J8" s="98" t="str">
        <f t="shared" si="1"/>
        <v/>
      </c>
      <c r="K8" s="89"/>
    </row>
    <row r="9" spans="1:11" ht="14.25" customHeight="1" x14ac:dyDescent="0.4">
      <c r="A9" s="95">
        <f>IFERROR(VLOOKUP(C9,Config!$B$7:$B$22,1,FALSE),0)</f>
        <v>0</v>
      </c>
      <c r="B9" s="89">
        <f>IFERROR(IF(AND(WEEKDAY(C9,2) &lt; 6,(LOOKUP(WEEKDAY(C9,2),Config!$C$10:$C$14,Config!$E$10:$E$14)&gt;0)),0,1),1)</f>
        <v>1</v>
      </c>
      <c r="C9" s="96">
        <f t="shared" si="2"/>
        <v>45144</v>
      </c>
      <c r="D9" s="97"/>
      <c r="E9" s="108"/>
      <c r="F9" s="108"/>
      <c r="G9" s="108"/>
      <c r="H9" s="91" t="str">
        <f t="shared" si="0"/>
        <v/>
      </c>
      <c r="I9" s="91" t="str">
        <f>IF(OR(A9+B9 &gt; 0,Config!$C$4 &gt;C9),"",LOOKUP(WEEKDAY(C9,2),Config!$C$10:$C$14,Config!$E$10:$E$14))</f>
        <v/>
      </c>
      <c r="J9" s="98" t="str">
        <f t="shared" si="1"/>
        <v/>
      </c>
      <c r="K9" s="89"/>
    </row>
    <row r="10" spans="1:11" ht="14.25" customHeight="1" x14ac:dyDescent="0.4">
      <c r="A10" s="95">
        <f>IFERROR(VLOOKUP(C10,Config!$B$7:$B$22,1,FALSE),0)</f>
        <v>0</v>
      </c>
      <c r="B10" s="89">
        <f>IFERROR(IF(AND(WEEKDAY(C10,2) &lt; 6,(LOOKUP(WEEKDAY(C10,2),Config!$C$10:$C$14,Config!$E$10:$E$14)&gt;0)),0,1),1)</f>
        <v>0</v>
      </c>
      <c r="C10" s="96">
        <f t="shared" si="2"/>
        <v>45145</v>
      </c>
      <c r="D10" s="97"/>
      <c r="E10" s="108"/>
      <c r="F10" s="108"/>
      <c r="G10" s="108"/>
      <c r="H10" s="91" t="str">
        <f t="shared" si="0"/>
        <v/>
      </c>
      <c r="I10" s="91">
        <f>IF(OR(A10+B10 &gt; 0,Config!$C$4 &gt;C10),"",LOOKUP(WEEKDAY(C10,2),Config!$C$10:$C$14,Config!$E$10:$E$14))</f>
        <v>0.33333333333333337</v>
      </c>
      <c r="J10" s="98" t="str">
        <f t="shared" si="1"/>
        <v/>
      </c>
      <c r="K10" s="89"/>
    </row>
    <row r="11" spans="1:11" ht="14.25" customHeight="1" x14ac:dyDescent="0.4">
      <c r="A11" s="95">
        <f>IFERROR(VLOOKUP(C11,Config!$B$7:$B$22,1,FALSE),0)</f>
        <v>0</v>
      </c>
      <c r="B11" s="89">
        <f>IFERROR(IF(AND(WEEKDAY(C11,2) &lt; 6,(LOOKUP(WEEKDAY(C11,2),Config!$C$10:$C$14,Config!$E$10:$E$14)&gt;0)),0,1),1)</f>
        <v>0</v>
      </c>
      <c r="C11" s="96">
        <f t="shared" si="2"/>
        <v>45146</v>
      </c>
      <c r="D11" s="97"/>
      <c r="E11" s="108"/>
      <c r="F11" s="108"/>
      <c r="G11" s="108"/>
      <c r="H11" s="91" t="str">
        <f t="shared" si="0"/>
        <v/>
      </c>
      <c r="I11" s="91">
        <f>IF(OR(A11+B11 &gt; 0,Config!$C$4 &gt;C11),"",LOOKUP(WEEKDAY(C11,2),Config!$C$10:$C$14,Config!$E$10:$E$14))</f>
        <v>0.33333333333333337</v>
      </c>
      <c r="J11" s="98" t="str">
        <f t="shared" si="1"/>
        <v/>
      </c>
      <c r="K11" s="89"/>
    </row>
    <row r="12" spans="1:11" ht="14.25" customHeight="1" x14ac:dyDescent="0.4">
      <c r="A12" s="95">
        <f>IFERROR(VLOOKUP(C12,Config!$B$7:$B$22,1,FALSE),0)</f>
        <v>0</v>
      </c>
      <c r="B12" s="89">
        <f>IFERROR(IF(AND(WEEKDAY(C12,2) &lt; 6,(LOOKUP(WEEKDAY(C12,2),Config!$C$10:$C$14,Config!$E$10:$E$14)&gt;0)),0,1),1)</f>
        <v>0</v>
      </c>
      <c r="C12" s="96">
        <f t="shared" si="2"/>
        <v>45147</v>
      </c>
      <c r="D12" s="97"/>
      <c r="E12" s="108"/>
      <c r="F12" s="108"/>
      <c r="G12" s="108"/>
      <c r="H12" s="91" t="str">
        <f t="shared" si="0"/>
        <v/>
      </c>
      <c r="I12" s="91">
        <f>IF(OR(A12+B12 &gt; 0,Config!$C$4 &gt;C12),"",LOOKUP(WEEKDAY(C12,2),Config!$C$10:$C$14,Config!$E$10:$E$14))</f>
        <v>0.33333333333333337</v>
      </c>
      <c r="J12" s="98" t="str">
        <f t="shared" si="1"/>
        <v/>
      </c>
      <c r="K12" s="89"/>
    </row>
    <row r="13" spans="1:11" ht="14.25" customHeight="1" x14ac:dyDescent="0.4">
      <c r="A13" s="95">
        <f>IFERROR(VLOOKUP(C13,Config!$B$7:$B$22,1,FALSE),0)</f>
        <v>0</v>
      </c>
      <c r="B13" s="89">
        <f>IFERROR(IF(AND(WEEKDAY(C13,2) &lt; 6,(LOOKUP(WEEKDAY(C13,2),Config!$C$10:$C$14,Config!$E$10:$E$14)&gt;0)),0,1),1)</f>
        <v>0</v>
      </c>
      <c r="C13" s="96">
        <f t="shared" si="2"/>
        <v>45148</v>
      </c>
      <c r="D13" s="97"/>
      <c r="E13" s="110"/>
      <c r="F13" s="108"/>
      <c r="G13" s="108"/>
      <c r="H13" s="91" t="str">
        <f t="shared" si="0"/>
        <v/>
      </c>
      <c r="I13" s="91">
        <f>IF(OR(A13+B13 &gt; 0,Config!$C$4 &gt;C13),"",LOOKUP(WEEKDAY(C13,2),Config!$C$10:$C$14,Config!$E$10:$E$14))</f>
        <v>0.33333333333333337</v>
      </c>
      <c r="J13" s="98" t="str">
        <f t="shared" si="1"/>
        <v/>
      </c>
      <c r="K13" s="89"/>
    </row>
    <row r="14" spans="1:11" ht="14.25" customHeight="1" x14ac:dyDescent="0.4">
      <c r="A14" s="95">
        <f>IFERROR(VLOOKUP(C14,Config!$B$7:$B$22,1,FALSE),0)</f>
        <v>0</v>
      </c>
      <c r="B14" s="89">
        <f>IFERROR(IF(AND(WEEKDAY(C14,2) &lt; 6,(LOOKUP(WEEKDAY(C14,2),Config!$C$10:$C$14,Config!$E$10:$E$14)&gt;0)),0,1),1)</f>
        <v>0</v>
      </c>
      <c r="C14" s="96">
        <f t="shared" si="2"/>
        <v>45149</v>
      </c>
      <c r="D14" s="97"/>
      <c r="E14" s="108"/>
      <c r="F14" s="108"/>
      <c r="G14" s="108"/>
      <c r="H14" s="91" t="str">
        <f t="shared" si="0"/>
        <v/>
      </c>
      <c r="I14" s="91">
        <f>IF(OR(A14+B14 &gt; 0,Config!$C$4 &gt;C14),"",LOOKUP(WEEKDAY(C14,2),Config!$C$10:$C$14,Config!$E$10:$E$14))</f>
        <v>0.33333333333333337</v>
      </c>
      <c r="J14" s="98" t="str">
        <f t="shared" si="1"/>
        <v/>
      </c>
      <c r="K14" s="89"/>
    </row>
    <row r="15" spans="1:11" ht="14.25" customHeight="1" x14ac:dyDescent="0.4">
      <c r="A15" s="95">
        <f>IFERROR(VLOOKUP(C15,Config!$B$7:$B$22,1,FALSE),0)</f>
        <v>0</v>
      </c>
      <c r="B15" s="89">
        <f>IFERROR(IF(AND(WEEKDAY(C15,2) &lt; 6,(LOOKUP(WEEKDAY(C15,2),Config!$C$10:$C$14,Config!$E$10:$E$14)&gt;0)),0,1),1)</f>
        <v>1</v>
      </c>
      <c r="C15" s="96">
        <f t="shared" si="2"/>
        <v>45150</v>
      </c>
      <c r="D15" s="97"/>
      <c r="E15" s="108"/>
      <c r="F15" s="108"/>
      <c r="G15" s="108"/>
      <c r="H15" s="91" t="str">
        <f t="shared" si="0"/>
        <v/>
      </c>
      <c r="I15" s="91" t="str">
        <f>IF(OR(A15+B15 &gt; 0,Config!$C$4 &gt;C15),"",LOOKUP(WEEKDAY(C15,2),Config!$C$10:$C$14,Config!$E$10:$E$14))</f>
        <v/>
      </c>
      <c r="J15" s="98" t="str">
        <f t="shared" si="1"/>
        <v/>
      </c>
      <c r="K15" s="89"/>
    </row>
    <row r="16" spans="1:11" ht="14.25" customHeight="1" x14ac:dyDescent="0.4">
      <c r="A16" s="95">
        <f>IFERROR(VLOOKUP(C16,Config!$B$7:$B$22,1,FALSE),0)</f>
        <v>0</v>
      </c>
      <c r="B16" s="89">
        <f>IFERROR(IF(AND(WEEKDAY(C16,2) &lt; 6,(LOOKUP(WEEKDAY(C16,2),Config!$C$10:$C$14,Config!$E$10:$E$14)&gt;0)),0,1),1)</f>
        <v>1</v>
      </c>
      <c r="C16" s="96">
        <f t="shared" si="2"/>
        <v>45151</v>
      </c>
      <c r="D16" s="97"/>
      <c r="E16" s="108"/>
      <c r="F16" s="108"/>
      <c r="G16" s="108"/>
      <c r="H16" s="91" t="str">
        <f t="shared" si="0"/>
        <v/>
      </c>
      <c r="I16" s="91" t="str">
        <f>IF(OR(A16+B16 &gt; 0,Config!$C$4 &gt;C16),"",LOOKUP(WEEKDAY(C16,2),Config!$C$10:$C$14,Config!$E$10:$E$14))</f>
        <v/>
      </c>
      <c r="J16" s="98" t="str">
        <f t="shared" si="1"/>
        <v/>
      </c>
      <c r="K16" s="89"/>
    </row>
    <row r="17" spans="1:13" ht="14.25" customHeight="1" x14ac:dyDescent="0.4">
      <c r="A17" s="95">
        <f>IFERROR(VLOOKUP(C17,Config!$B$7:$B$22,1,FALSE),0)</f>
        <v>0</v>
      </c>
      <c r="B17" s="89">
        <f>IFERROR(IF(AND(WEEKDAY(C17,2) &lt; 6,(LOOKUP(WEEKDAY(C17,2),Config!$C$10:$C$14,Config!$E$10:$E$14)&gt;0)),0,1),1)</f>
        <v>0</v>
      </c>
      <c r="C17" s="96">
        <f t="shared" si="2"/>
        <v>45152</v>
      </c>
      <c r="D17" s="97"/>
      <c r="E17" s="108"/>
      <c r="F17" s="108"/>
      <c r="G17" s="108"/>
      <c r="H17" s="91" t="str">
        <f t="shared" si="0"/>
        <v/>
      </c>
      <c r="I17" s="91">
        <f>IF(OR(A17+B17 &gt; 0,Config!$C$4 &gt;C17),"",LOOKUP(WEEKDAY(C17,2),Config!$C$10:$C$14,Config!$E$10:$E$14))</f>
        <v>0.33333333333333337</v>
      </c>
      <c r="J17" s="98" t="str">
        <f t="shared" si="1"/>
        <v/>
      </c>
      <c r="K17" s="89"/>
      <c r="M17" s="77"/>
    </row>
    <row r="18" spans="1:13" ht="14.25" customHeight="1" x14ac:dyDescent="0.4">
      <c r="A18" s="95">
        <f>IFERROR(VLOOKUP(C18,Config!$B$7:$B$22,1,FALSE),0)</f>
        <v>45153</v>
      </c>
      <c r="B18" s="89">
        <f>IFERROR(IF(AND(WEEKDAY(C18,2) &lt; 6,(LOOKUP(WEEKDAY(C18,2),Config!$C$10:$C$14,Config!$E$10:$E$14)&gt;0)),0,1),1)</f>
        <v>0</v>
      </c>
      <c r="C18" s="96">
        <f t="shared" si="2"/>
        <v>45153</v>
      </c>
      <c r="D18" s="97"/>
      <c r="E18" s="108"/>
      <c r="F18" s="108"/>
      <c r="G18" s="108"/>
      <c r="H18" s="91" t="str">
        <f t="shared" si="0"/>
        <v/>
      </c>
      <c r="I18" s="91" t="str">
        <f>IF(OR(A18+B18 &gt; 0,Config!$C$4 &gt;C18),"",LOOKUP(WEEKDAY(C18,2),Config!$C$10:$C$14,Config!$E$10:$E$14))</f>
        <v/>
      </c>
      <c r="J18" s="98" t="str">
        <f t="shared" si="1"/>
        <v/>
      </c>
      <c r="K18" s="89"/>
    </row>
    <row r="19" spans="1:13" ht="14.25" customHeight="1" x14ac:dyDescent="0.4">
      <c r="A19" s="95">
        <f>IFERROR(VLOOKUP(C19,Config!$B$7:$B$22,1,FALSE),0)</f>
        <v>0</v>
      </c>
      <c r="B19" s="89">
        <f>IFERROR(IF(AND(WEEKDAY(C19,2) &lt; 6,(LOOKUP(WEEKDAY(C19,2),Config!$C$10:$C$14,Config!$E$10:$E$14)&gt;0)),0,1),1)</f>
        <v>0</v>
      </c>
      <c r="C19" s="96">
        <f t="shared" si="2"/>
        <v>45154</v>
      </c>
      <c r="D19" s="97"/>
      <c r="E19" s="108"/>
      <c r="F19" s="108"/>
      <c r="G19" s="108"/>
      <c r="H19" s="91" t="str">
        <f t="shared" si="0"/>
        <v/>
      </c>
      <c r="I19" s="91">
        <f>IF(OR(A19+B19 &gt; 0,Config!$C$4 &gt;C19),"",LOOKUP(WEEKDAY(C19,2),Config!$C$10:$C$14,Config!$E$10:$E$14))</f>
        <v>0.33333333333333337</v>
      </c>
      <c r="J19" s="98" t="str">
        <f t="shared" si="1"/>
        <v/>
      </c>
      <c r="K19" s="89"/>
    </row>
    <row r="20" spans="1:13" ht="14.25" customHeight="1" x14ac:dyDescent="0.4">
      <c r="A20" s="95">
        <f>IFERROR(VLOOKUP(C20,Config!$B$7:$B$22,1,FALSE),0)</f>
        <v>0</v>
      </c>
      <c r="B20" s="89">
        <f>IFERROR(IF(AND(WEEKDAY(C20,2) &lt; 6,(LOOKUP(WEEKDAY(C20,2),Config!$C$10:$C$14,Config!$E$10:$E$14)&gt;0)),0,1),1)</f>
        <v>0</v>
      </c>
      <c r="C20" s="96">
        <f t="shared" si="2"/>
        <v>45155</v>
      </c>
      <c r="D20" s="89"/>
      <c r="E20" s="110"/>
      <c r="F20" s="108"/>
      <c r="G20" s="108"/>
      <c r="H20" s="91" t="str">
        <f t="shared" si="0"/>
        <v/>
      </c>
      <c r="I20" s="91">
        <f>IF(OR(A20+B20 &gt; 0,Config!$C$4 &gt;C20),"",LOOKUP(WEEKDAY(C20,2),Config!$C$10:$C$14,Config!$E$10:$E$14))</f>
        <v>0.33333333333333337</v>
      </c>
      <c r="J20" s="98" t="str">
        <f t="shared" si="1"/>
        <v/>
      </c>
      <c r="K20" s="89"/>
    </row>
    <row r="21" spans="1:13" ht="14.25" customHeight="1" x14ac:dyDescent="0.4">
      <c r="A21" s="95">
        <f>IFERROR(VLOOKUP(C21,Config!$B$7:$B$22,1,FALSE),0)</f>
        <v>0</v>
      </c>
      <c r="B21" s="89">
        <f>IFERROR(IF(AND(WEEKDAY(C21,2) &lt; 6,(LOOKUP(WEEKDAY(C21,2),Config!$C$10:$C$14,Config!$E$10:$E$14)&gt;0)),0,1),1)</f>
        <v>0</v>
      </c>
      <c r="C21" s="96">
        <f t="shared" si="2"/>
        <v>45156</v>
      </c>
      <c r="D21" s="97"/>
      <c r="E21" s="110"/>
      <c r="F21" s="108"/>
      <c r="G21" s="108"/>
      <c r="H21" s="91" t="str">
        <f t="shared" si="0"/>
        <v/>
      </c>
      <c r="I21" s="91">
        <f>IF(OR(A21+B21 &gt; 0,Config!$C$4 &gt;C21),"",LOOKUP(WEEKDAY(C21,2),Config!$C$10:$C$14,Config!$E$10:$E$14))</f>
        <v>0.33333333333333337</v>
      </c>
      <c r="J21" s="98" t="str">
        <f t="shared" si="1"/>
        <v/>
      </c>
      <c r="K21" s="89"/>
    </row>
    <row r="22" spans="1:13" ht="14.25" customHeight="1" x14ac:dyDescent="0.4">
      <c r="A22" s="95">
        <f>IFERROR(VLOOKUP(C22,Config!$B$7:$B$22,1,FALSE),0)</f>
        <v>0</v>
      </c>
      <c r="B22" s="89">
        <f>IFERROR(IF(AND(WEEKDAY(C22,2) &lt; 6,(LOOKUP(WEEKDAY(C22,2),Config!$C$10:$C$14,Config!$E$10:$E$14)&gt;0)),0,1),1)</f>
        <v>1</v>
      </c>
      <c r="C22" s="96">
        <f t="shared" si="2"/>
        <v>45157</v>
      </c>
      <c r="D22" s="97"/>
      <c r="E22" s="108"/>
      <c r="F22" s="108"/>
      <c r="G22" s="108"/>
      <c r="H22" s="91" t="str">
        <f t="shared" si="0"/>
        <v/>
      </c>
      <c r="I22" s="91" t="str">
        <f>IF(OR(A22+B22 &gt; 0,Config!$C$4 &gt;C22),"",LOOKUP(WEEKDAY(C22,2),Config!$C$10:$C$14,Config!$E$10:$E$14))</f>
        <v/>
      </c>
      <c r="J22" s="98" t="str">
        <f t="shared" si="1"/>
        <v/>
      </c>
      <c r="K22" s="89"/>
    </row>
    <row r="23" spans="1:13" ht="14.25" customHeight="1" x14ac:dyDescent="0.4">
      <c r="A23" s="95">
        <f>IFERROR(VLOOKUP(C23,Config!$B$7:$B$22,1,FALSE),0)</f>
        <v>0</v>
      </c>
      <c r="B23" s="89">
        <f>IFERROR(IF(AND(WEEKDAY(C23,2) &lt; 6,(LOOKUP(WEEKDAY(C23,2),Config!$C$10:$C$14,Config!$E$10:$E$14)&gt;0)),0,1),1)</f>
        <v>1</v>
      </c>
      <c r="C23" s="96">
        <f t="shared" si="2"/>
        <v>45158</v>
      </c>
      <c r="D23" s="97"/>
      <c r="E23" s="108"/>
      <c r="F23" s="108"/>
      <c r="G23" s="108"/>
      <c r="H23" s="91" t="str">
        <f t="shared" si="0"/>
        <v/>
      </c>
      <c r="I23" s="91" t="str">
        <f>IF(OR(A23+B23 &gt; 0,Config!$C$4 &gt;C23),"",LOOKUP(WEEKDAY(C23,2),Config!$C$10:$C$14,Config!$E$10:$E$14))</f>
        <v/>
      </c>
      <c r="J23" s="98" t="str">
        <f t="shared" si="1"/>
        <v/>
      </c>
      <c r="K23" s="89"/>
    </row>
    <row r="24" spans="1:13" ht="14.25" customHeight="1" x14ac:dyDescent="0.4">
      <c r="A24" s="95">
        <f>IFERROR(VLOOKUP(C24,Config!$B$7:$B$22,1,FALSE),0)</f>
        <v>0</v>
      </c>
      <c r="B24" s="89">
        <f>IFERROR(IF(AND(WEEKDAY(C24,2) &lt; 6,(LOOKUP(WEEKDAY(C24,2),Config!$C$10:$C$14,Config!$E$10:$E$14)&gt;0)),0,1),1)</f>
        <v>0</v>
      </c>
      <c r="C24" s="96">
        <f t="shared" si="2"/>
        <v>45159</v>
      </c>
      <c r="D24" s="97"/>
      <c r="E24" s="108"/>
      <c r="F24" s="108"/>
      <c r="G24" s="108"/>
      <c r="H24" s="91" t="str">
        <f t="shared" si="0"/>
        <v/>
      </c>
      <c r="I24" s="91">
        <f>IF(OR(A24+B24 &gt; 0,Config!$C$4 &gt;C24),"",LOOKUP(WEEKDAY(C24,2),Config!$C$10:$C$14,Config!$E$10:$E$14))</f>
        <v>0.33333333333333337</v>
      </c>
      <c r="J24" s="98" t="str">
        <f t="shared" si="1"/>
        <v/>
      </c>
      <c r="K24" s="89"/>
    </row>
    <row r="25" spans="1:13" ht="14.25" customHeight="1" x14ac:dyDescent="0.4">
      <c r="A25" s="95">
        <f>IFERROR(VLOOKUP(C25,Config!$B$7:$B$22,1,FALSE),0)</f>
        <v>0</v>
      </c>
      <c r="B25" s="89">
        <f>IFERROR(IF(AND(WEEKDAY(C25,2) &lt; 6,(LOOKUP(WEEKDAY(C25,2),Config!$C$10:$C$14,Config!$E$10:$E$14)&gt;0)),0,1),1)</f>
        <v>0</v>
      </c>
      <c r="C25" s="96">
        <f t="shared" si="2"/>
        <v>45160</v>
      </c>
      <c r="D25" s="97"/>
      <c r="E25" s="108"/>
      <c r="F25" s="108"/>
      <c r="G25" s="108"/>
      <c r="H25" s="91" t="str">
        <f t="shared" si="0"/>
        <v/>
      </c>
      <c r="I25" s="91">
        <f>IF(OR(A25+B25 &gt; 0,Config!$C$4 &gt;C25),"",LOOKUP(WEEKDAY(C25,2),Config!$C$10:$C$14,Config!$E$10:$E$14))</f>
        <v>0.33333333333333337</v>
      </c>
      <c r="J25" s="98" t="str">
        <f t="shared" si="1"/>
        <v/>
      </c>
      <c r="K25" s="89"/>
    </row>
    <row r="26" spans="1:13" ht="14.25" customHeight="1" x14ac:dyDescent="0.4">
      <c r="A26" s="95">
        <f>IFERROR(VLOOKUP(C26,Config!$B$7:$B$22,1,FALSE),0)</f>
        <v>0</v>
      </c>
      <c r="B26" s="89">
        <f>IFERROR(IF(AND(WEEKDAY(C26,2) &lt; 6,(LOOKUP(WEEKDAY(C26,2),Config!$C$10:$C$14,Config!$E$10:$E$14)&gt;0)),0,1),1)</f>
        <v>0</v>
      </c>
      <c r="C26" s="96">
        <f t="shared" si="2"/>
        <v>45161</v>
      </c>
      <c r="D26" s="97"/>
      <c r="E26" s="108"/>
      <c r="F26" s="108"/>
      <c r="G26" s="108"/>
      <c r="H26" s="91" t="str">
        <f t="shared" si="0"/>
        <v/>
      </c>
      <c r="I26" s="91">
        <f>IF(OR(A26+B26 &gt; 0,Config!$C$4 &gt;C26),"",LOOKUP(WEEKDAY(C26,2),Config!$C$10:$C$14,Config!$E$10:$E$14))</f>
        <v>0.33333333333333337</v>
      </c>
      <c r="J26" s="98" t="str">
        <f t="shared" si="1"/>
        <v/>
      </c>
      <c r="K26" s="89"/>
    </row>
    <row r="27" spans="1:13" ht="14.25" customHeight="1" x14ac:dyDescent="0.4">
      <c r="A27" s="95">
        <f>IFERROR(VLOOKUP(C27,Config!$B$7:$B$22,1,FALSE),0)</f>
        <v>0</v>
      </c>
      <c r="B27" s="89">
        <f>IFERROR(IF(AND(WEEKDAY(C27,2) &lt; 6,(LOOKUP(WEEKDAY(C27,2),Config!$C$10:$C$14,Config!$E$10:$E$14)&gt;0)),0,1),1)</f>
        <v>0</v>
      </c>
      <c r="C27" s="96">
        <f t="shared" si="2"/>
        <v>45162</v>
      </c>
      <c r="D27" s="97"/>
      <c r="E27" s="110"/>
      <c r="F27" s="108"/>
      <c r="G27" s="108"/>
      <c r="H27" s="91" t="str">
        <f t="shared" si="0"/>
        <v/>
      </c>
      <c r="I27" s="91">
        <f>IF(OR(A27+B27 &gt; 0,Config!$C$4 &gt;C27),"",LOOKUP(WEEKDAY(C27,2),Config!$C$10:$C$14,Config!$E$10:$E$14))</f>
        <v>0.33333333333333337</v>
      </c>
      <c r="J27" s="98" t="str">
        <f t="shared" si="1"/>
        <v/>
      </c>
      <c r="K27" s="89"/>
    </row>
    <row r="28" spans="1:13" ht="14.25" customHeight="1" x14ac:dyDescent="0.4">
      <c r="A28" s="95">
        <f>IFERROR(VLOOKUP(C28,Config!$B$7:$B$22,1,FALSE),0)</f>
        <v>0</v>
      </c>
      <c r="B28" s="89">
        <f>IFERROR(IF(AND(WEEKDAY(C28,2) &lt; 6,(LOOKUP(WEEKDAY(C28,2),Config!$C$10:$C$14,Config!$E$10:$E$14)&gt;0)),0,1),1)</f>
        <v>0</v>
      </c>
      <c r="C28" s="96">
        <f t="shared" si="2"/>
        <v>45163</v>
      </c>
      <c r="D28" s="89"/>
      <c r="E28" s="110"/>
      <c r="F28" s="108"/>
      <c r="G28" s="108"/>
      <c r="H28" s="91" t="str">
        <f t="shared" si="0"/>
        <v/>
      </c>
      <c r="I28" s="91">
        <f>IF(OR(A28+B28 &gt; 0,Config!$C$4 &gt;C28),"",LOOKUP(WEEKDAY(C28,2),Config!$C$10:$C$14,Config!$E$10:$E$14))</f>
        <v>0.33333333333333337</v>
      </c>
      <c r="J28" s="98" t="str">
        <f t="shared" si="1"/>
        <v/>
      </c>
      <c r="K28" s="89"/>
    </row>
    <row r="29" spans="1:13" ht="14.25" customHeight="1" x14ac:dyDescent="0.4">
      <c r="A29" s="95">
        <f>IFERROR(VLOOKUP(C29,Config!$B$7:$B$22,1,FALSE),0)</f>
        <v>0</v>
      </c>
      <c r="B29" s="89">
        <f>IFERROR(IF(AND(WEEKDAY(C29,2) &lt; 6,(LOOKUP(WEEKDAY(C29,2),Config!$C$10:$C$14,Config!$E$10:$E$14)&gt;0)),0,1),1)</f>
        <v>1</v>
      </c>
      <c r="C29" s="96">
        <f t="shared" si="2"/>
        <v>45164</v>
      </c>
      <c r="D29" s="97"/>
      <c r="E29" s="108"/>
      <c r="F29" s="108"/>
      <c r="G29" s="108"/>
      <c r="H29" s="91" t="str">
        <f t="shared" si="0"/>
        <v/>
      </c>
      <c r="I29" s="91" t="str">
        <f>IF(OR(A29+B29 &gt; 0,Config!$C$4 &gt;C29),"",LOOKUP(WEEKDAY(C29,2),Config!$C$10:$C$14,Config!$E$10:$E$14))</f>
        <v/>
      </c>
      <c r="J29" s="98" t="str">
        <f t="shared" si="1"/>
        <v/>
      </c>
      <c r="K29" s="89"/>
    </row>
    <row r="30" spans="1:13" ht="14.25" customHeight="1" x14ac:dyDescent="0.4">
      <c r="A30" s="95">
        <f>IFERROR(VLOOKUP(C30,Config!$B$7:$B$22,1,FALSE),0)</f>
        <v>0</v>
      </c>
      <c r="B30" s="89">
        <f>IFERROR(IF(AND(WEEKDAY(C30,2) &lt; 6,(LOOKUP(WEEKDAY(C30,2),Config!$C$10:$C$14,Config!$E$10:$E$14)&gt;0)),0,1),1)</f>
        <v>1</v>
      </c>
      <c r="C30" s="96">
        <f t="shared" ref="C30:C33" si="3">IF(MONTH(C29+1)=$A$1,C29+1,"")</f>
        <v>45165</v>
      </c>
      <c r="D30" s="97"/>
      <c r="E30" s="108"/>
      <c r="F30" s="108"/>
      <c r="G30" s="108"/>
      <c r="H30" s="91" t="str">
        <f t="shared" si="0"/>
        <v/>
      </c>
      <c r="I30" s="91" t="str">
        <f>IF(OR(A30+B30 &gt; 0,Config!$C$4 &gt;C30),"",LOOKUP(WEEKDAY(C30,2),Config!$C$10:$C$14,Config!$E$10:$E$14))</f>
        <v/>
      </c>
      <c r="J30" s="98" t="str">
        <f t="shared" si="1"/>
        <v/>
      </c>
      <c r="K30" s="89"/>
    </row>
    <row r="31" spans="1:13" ht="14.25" customHeight="1" x14ac:dyDescent="0.4">
      <c r="A31" s="95">
        <f>IFERROR(VLOOKUP(C31,Config!$B$7:$B$22,1,FALSE),0)</f>
        <v>0</v>
      </c>
      <c r="B31" s="89">
        <f>IFERROR(IF(AND(WEEKDAY(C31,2) &lt; 6,(LOOKUP(WEEKDAY(C31,2),Config!$C$10:$C$14,Config!$E$10:$E$14)&gt;0)),0,1),1)</f>
        <v>0</v>
      </c>
      <c r="C31" s="96">
        <f t="shared" si="3"/>
        <v>45166</v>
      </c>
      <c r="D31" s="97"/>
      <c r="E31" s="108"/>
      <c r="F31" s="108"/>
      <c r="G31" s="108"/>
      <c r="H31" s="91" t="str">
        <f t="shared" si="0"/>
        <v/>
      </c>
      <c r="I31" s="91">
        <f>IF(OR(A31+B31 &gt; 0,Config!$C$4 &gt;C31),"",LOOKUP(WEEKDAY(C31,2),Config!$C$10:$C$14,Config!$E$10:$E$14))</f>
        <v>0.33333333333333337</v>
      </c>
      <c r="J31" s="98" t="s">
        <v>68</v>
      </c>
      <c r="K31" s="89"/>
    </row>
    <row r="32" spans="1:13" ht="14.25" customHeight="1" x14ac:dyDescent="0.4">
      <c r="A32" s="95">
        <f>IFERROR(VLOOKUP(C32,Config!$B$7:$B$22,1,FALSE),0)</f>
        <v>0</v>
      </c>
      <c r="B32" s="89">
        <f>IFERROR(IF(AND(WEEKDAY(C32,2) &lt; 6,(LOOKUP(WEEKDAY(C32,2),Config!$C$10:$C$14,Config!$E$10:$E$14)&gt;0)),0,1),1)</f>
        <v>0</v>
      </c>
      <c r="C32" s="96">
        <f t="shared" si="3"/>
        <v>45167</v>
      </c>
      <c r="D32" s="97"/>
      <c r="E32" s="108"/>
      <c r="F32" s="108"/>
      <c r="G32" s="108"/>
      <c r="H32" s="91" t="str">
        <f t="shared" si="0"/>
        <v/>
      </c>
      <c r="I32" s="91">
        <f>IF(OR(A32+B32 &gt; 0,Config!$C$4 &gt;C32),"",LOOKUP(WEEKDAY(C32,2),Config!$C$10:$C$14,Config!$E$10:$E$14))</f>
        <v>0.33333333333333337</v>
      </c>
      <c r="J32" s="98" t="str">
        <f t="shared" ref="J32:J34" si="4">IFERROR(IF(H32-I32&lt;0,"-" &amp; TEXT(ABS(H32-I32),"[h]:mm"),H32-I32),"")</f>
        <v/>
      </c>
      <c r="K32" s="89"/>
    </row>
    <row r="33" spans="1:11" ht="14.25" customHeight="1" x14ac:dyDescent="0.4">
      <c r="A33" s="95">
        <f>IFERROR(VLOOKUP(C33,Config!$B$7:$B$22,1,FALSE),0)</f>
        <v>0</v>
      </c>
      <c r="B33" s="89">
        <f>IFERROR(IF(AND(WEEKDAY(C33,2) &lt; 6,(LOOKUP(WEEKDAY(C33,2),Config!$C$10:$C$14,Config!$E$10:$E$14)&gt;0)),0,1),1)</f>
        <v>0</v>
      </c>
      <c r="C33" s="96">
        <f t="shared" si="3"/>
        <v>45168</v>
      </c>
      <c r="D33" s="97"/>
      <c r="E33" s="108"/>
      <c r="F33" s="108"/>
      <c r="G33" s="108"/>
      <c r="H33" s="91" t="str">
        <f t="shared" si="0"/>
        <v/>
      </c>
      <c r="I33" s="91">
        <f>IF(OR(A33+B33 &gt; 0,Config!$C$4 &gt;C33),"",LOOKUP(WEEKDAY(C33,2),Config!$C$10:$C$14,Config!$E$10:$E$14))</f>
        <v>0.33333333333333337</v>
      </c>
      <c r="J33" s="98" t="str">
        <f t="shared" si="4"/>
        <v/>
      </c>
      <c r="K33" s="89"/>
    </row>
    <row r="34" spans="1:11" ht="14.25" customHeight="1" x14ac:dyDescent="0.4">
      <c r="A34" s="95">
        <f>IFERROR(VLOOKUP(C34,Config!$B$7:$B$22,1,FALSE),0)</f>
        <v>0</v>
      </c>
      <c r="B34" s="89">
        <f>IFERROR(IF(AND(WEEKDAY(C34,2) &lt; 6,(LOOKUP(WEEKDAY(C34,2),Config!$C$10:$C$14,Config!$E$10:$E$14)&gt;0)),0,1),1)</f>
        <v>0</v>
      </c>
      <c r="C34" s="96">
        <f>IFERROR(IF(MONTH(C33+1)=$A$1,C33+1,""),"")</f>
        <v>45169</v>
      </c>
      <c r="D34" s="97"/>
      <c r="E34" s="108"/>
      <c r="F34" s="108"/>
      <c r="G34" s="108"/>
      <c r="H34" s="91" t="str">
        <f t="shared" si="0"/>
        <v/>
      </c>
      <c r="I34" s="91">
        <f>IF(OR(A34+B34 &gt; 0,Config!$C$4 &gt;C34),"",LOOKUP(WEEKDAY(C34,2),Config!$C$10:$C$14,Config!$E$10:$E$14))</f>
        <v>0.33333333333333337</v>
      </c>
      <c r="J34" s="98" t="str">
        <f t="shared" si="4"/>
        <v/>
      </c>
      <c r="K34" s="89"/>
    </row>
    <row r="35" spans="1:11" ht="14.25" customHeight="1" x14ac:dyDescent="0.35"/>
    <row r="36" spans="1:11" ht="14.25" customHeight="1" x14ac:dyDescent="0.35"/>
    <row r="37" spans="1:11" ht="14.25" customHeight="1" x14ac:dyDescent="0.35"/>
    <row r="38" spans="1:11" ht="14.25" customHeight="1" x14ac:dyDescent="0.35"/>
    <row r="39" spans="1:11" ht="14.25" customHeight="1" x14ac:dyDescent="0.35"/>
    <row r="40" spans="1:11" ht="14.25" customHeight="1" x14ac:dyDescent="0.35"/>
    <row r="41" spans="1:11" ht="14.25" customHeight="1" x14ac:dyDescent="0.35"/>
    <row r="42" spans="1:11" ht="14.25" customHeight="1" x14ac:dyDescent="0.35"/>
    <row r="43" spans="1:11" ht="14.25" customHeight="1" x14ac:dyDescent="0.35"/>
    <row r="44" spans="1:11" ht="14.25" customHeight="1" x14ac:dyDescent="0.35"/>
    <row r="45" spans="1:11" ht="14.25" customHeight="1" x14ac:dyDescent="0.35"/>
    <row r="46" spans="1:11" ht="14.25" customHeight="1" x14ac:dyDescent="0.35"/>
    <row r="47" spans="1:11" ht="14.25" customHeight="1" x14ac:dyDescent="0.35"/>
    <row r="48" spans="1:11"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4">
    <mergeCell ref="C1:C2"/>
    <mergeCell ref="E1:F1"/>
    <mergeCell ref="H1:I1"/>
    <mergeCell ref="H2:I2"/>
  </mergeCells>
  <conditionalFormatting sqref="C4:H5 C6:D10 C11:H11 C12:C16 C17:H18 C19:C23 C24:H26 C27:C30 C31:H32 C33:C34 E12:H16 E19:H23 E33:H34 H6:H10 J4:J34">
    <cfRule type="expression" dxfId="86" priority="1" stopIfTrue="1">
      <formula>$C4=TODAY()</formula>
    </cfRule>
  </conditionalFormatting>
  <conditionalFormatting sqref="C4:H5 C6:D10 C11:H11 C12:C16 C17:H18 C19:C23 C24:H26 C27:C30 C31:H32 C33:C34 E12:H16 E19:H23 E33:H34 H6:H10 J4:J34">
    <cfRule type="expression" dxfId="85" priority="2">
      <formula>$A4&gt;0</formula>
    </cfRule>
  </conditionalFormatting>
  <conditionalFormatting sqref="C4:H5 C6:D10 C11:H11 C12:C16 C17:H18 C19:C23 C24:H26 C27:C30 C31:H32 C33:C34 E12:H16 E19:H23 E33:H34 H6:H10 J4:J34">
    <cfRule type="expression" dxfId="84" priority="3">
      <formula>$B4=1</formula>
    </cfRule>
  </conditionalFormatting>
  <conditionalFormatting sqref="E6:G10">
    <cfRule type="expression" dxfId="83" priority="4" stopIfTrue="1">
      <formula>$C6=TODAY()</formula>
    </cfRule>
  </conditionalFormatting>
  <conditionalFormatting sqref="E6:G10">
    <cfRule type="expression" dxfId="82" priority="5">
      <formula>$A6&gt;0</formula>
    </cfRule>
  </conditionalFormatting>
  <conditionalFormatting sqref="E6:G10">
    <cfRule type="expression" dxfId="81" priority="6">
      <formula>$B6=1</formula>
    </cfRule>
  </conditionalFormatting>
  <conditionalFormatting sqref="I4:I34">
    <cfRule type="expression" dxfId="80" priority="7" stopIfTrue="1">
      <formula>$C4=TODAY()</formula>
    </cfRule>
  </conditionalFormatting>
  <conditionalFormatting sqref="I4:I34">
    <cfRule type="expression" dxfId="79" priority="8">
      <formula>$A4&gt;0</formula>
    </cfRule>
  </conditionalFormatting>
  <conditionalFormatting sqref="I4:I34">
    <cfRule type="expression" dxfId="78" priority="9">
      <formula>$B4=1</formula>
    </cfRule>
  </conditionalFormatting>
  <conditionalFormatting sqref="D12:D14">
    <cfRule type="expression" dxfId="77" priority="10" stopIfTrue="1">
      <formula>$C12=TODAY()</formula>
    </cfRule>
  </conditionalFormatting>
  <conditionalFormatting sqref="D12:D14">
    <cfRule type="expression" dxfId="76" priority="11">
      <formula>$A12&gt;0</formula>
    </cfRule>
  </conditionalFormatting>
  <conditionalFormatting sqref="D12:D14">
    <cfRule type="expression" dxfId="75" priority="12">
      <formula>$B12=1</formula>
    </cfRule>
  </conditionalFormatting>
  <conditionalFormatting sqref="D15:D16">
    <cfRule type="expression" dxfId="74" priority="13" stopIfTrue="1">
      <formula>$C15=TODAY()</formula>
    </cfRule>
  </conditionalFormatting>
  <conditionalFormatting sqref="D15:D16">
    <cfRule type="expression" dxfId="73" priority="14">
      <formula>$A15&gt;0</formula>
    </cfRule>
  </conditionalFormatting>
  <conditionalFormatting sqref="D15:D16">
    <cfRule type="expression" dxfId="72" priority="15">
      <formula>$B15=1</formula>
    </cfRule>
  </conditionalFormatting>
  <conditionalFormatting sqref="D19">
    <cfRule type="expression" dxfId="71" priority="16" stopIfTrue="1">
      <formula>$C19=TODAY()</formula>
    </cfRule>
  </conditionalFormatting>
  <conditionalFormatting sqref="D19">
    <cfRule type="expression" dxfId="70" priority="17">
      <formula>$A19&gt;0</formula>
    </cfRule>
  </conditionalFormatting>
  <conditionalFormatting sqref="D19">
    <cfRule type="expression" dxfId="69" priority="18">
      <formula>$B19=1</formula>
    </cfRule>
  </conditionalFormatting>
  <conditionalFormatting sqref="D21">
    <cfRule type="expression" dxfId="68" priority="19" stopIfTrue="1">
      <formula>$C20=TODAY()</formula>
    </cfRule>
  </conditionalFormatting>
  <conditionalFormatting sqref="D21">
    <cfRule type="expression" dxfId="67" priority="20">
      <formula>$A20&gt;0</formula>
    </cfRule>
  </conditionalFormatting>
  <conditionalFormatting sqref="D21">
    <cfRule type="expression" dxfId="66" priority="21">
      <formula>$B20=1</formula>
    </cfRule>
  </conditionalFormatting>
  <conditionalFormatting sqref="D23">
    <cfRule type="expression" dxfId="65" priority="22" stopIfTrue="1">
      <formula>$C23=TODAY()</formula>
    </cfRule>
  </conditionalFormatting>
  <conditionalFormatting sqref="D23">
    <cfRule type="expression" dxfId="64" priority="23">
      <formula>$A23&gt;0</formula>
    </cfRule>
  </conditionalFormatting>
  <conditionalFormatting sqref="D23">
    <cfRule type="expression" dxfId="63" priority="24">
      <formula>$B23=1</formula>
    </cfRule>
  </conditionalFormatting>
  <conditionalFormatting sqref="D29:H29 E27:H28 E30:H30">
    <cfRule type="expression" dxfId="62" priority="25" stopIfTrue="1">
      <formula>$C27=TODAY()</formula>
    </cfRule>
  </conditionalFormatting>
  <conditionalFormatting sqref="D29:H29 E27:H28 E30:H30">
    <cfRule type="expression" dxfId="61" priority="26">
      <formula>$A27&gt;0</formula>
    </cfRule>
  </conditionalFormatting>
  <conditionalFormatting sqref="D29:H29 E27:H28 E30:H30">
    <cfRule type="expression" dxfId="60" priority="27">
      <formula>$B27=1</formula>
    </cfRule>
  </conditionalFormatting>
  <conditionalFormatting sqref="D27">
    <cfRule type="expression" dxfId="59" priority="28" stopIfTrue="1">
      <formula>$C27=TODAY()</formula>
    </cfRule>
  </conditionalFormatting>
  <conditionalFormatting sqref="D27">
    <cfRule type="expression" dxfId="58" priority="29">
      <formula>$A27&gt;0</formula>
    </cfRule>
  </conditionalFormatting>
  <conditionalFormatting sqref="D27">
    <cfRule type="expression" dxfId="57" priority="30">
      <formula>$B27=1</formula>
    </cfRule>
  </conditionalFormatting>
  <conditionalFormatting sqref="D30">
    <cfRule type="expression" dxfId="56" priority="31" stopIfTrue="1">
      <formula>$C30=TODAY()</formula>
    </cfRule>
  </conditionalFormatting>
  <conditionalFormatting sqref="D30">
    <cfRule type="expression" dxfId="55" priority="32">
      <formula>$A30&gt;0</formula>
    </cfRule>
  </conditionalFormatting>
  <conditionalFormatting sqref="D30">
    <cfRule type="expression" dxfId="54" priority="33">
      <formula>$B30=1</formula>
    </cfRule>
  </conditionalFormatting>
  <conditionalFormatting sqref="D22">
    <cfRule type="expression" dxfId="53" priority="34" stopIfTrue="1">
      <formula>$C22=TODAY()</formula>
    </cfRule>
  </conditionalFormatting>
  <conditionalFormatting sqref="D22">
    <cfRule type="expression" dxfId="52" priority="35">
      <formula>$A22&gt;0</formula>
    </cfRule>
  </conditionalFormatting>
  <conditionalFormatting sqref="D22">
    <cfRule type="expression" dxfId="51" priority="36">
      <formula>$B22=1</formula>
    </cfRule>
  </conditionalFormatting>
  <conditionalFormatting sqref="D33:D34">
    <cfRule type="expression" dxfId="50" priority="37" stopIfTrue="1">
      <formula>$C33=TODAY()</formula>
    </cfRule>
  </conditionalFormatting>
  <conditionalFormatting sqref="D33:D34">
    <cfRule type="expression" dxfId="49" priority="38">
      <formula>$A33&gt;0</formula>
    </cfRule>
  </conditionalFormatting>
  <conditionalFormatting sqref="D33:D34">
    <cfRule type="expression" dxfId="48" priority="39">
      <formula>$B33=1</formula>
    </cfRule>
  </conditionalFormatting>
  <pageMargins left="0.7" right="0.7" top="0.75" bottom="0.75"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000"/>
  <sheetViews>
    <sheetView workbookViewId="0">
      <pane ySplit="3" topLeftCell="A4" activePane="bottomLeft" state="frozen"/>
      <selection pane="bottomLeft" activeCell="I36" sqref="I36"/>
    </sheetView>
  </sheetViews>
  <sheetFormatPr baseColWidth="10" defaultColWidth="12.640625" defaultRowHeight="15" customHeight="1" x14ac:dyDescent="0.35"/>
  <cols>
    <col min="1" max="1" width="7.35546875" hidden="1" customWidth="1"/>
    <col min="2" max="2" width="8.35546875" hidden="1" customWidth="1"/>
    <col min="3" max="3" width="27.85546875" customWidth="1"/>
    <col min="4" max="4" width="25.85546875" customWidth="1"/>
    <col min="5" max="9" width="8" customWidth="1"/>
    <col min="10" max="10" width="7.35546875" customWidth="1"/>
    <col min="11" max="12" width="8" customWidth="1"/>
    <col min="13" max="13" width="8.85546875" customWidth="1"/>
    <col min="14" max="26" width="8" customWidth="1"/>
  </cols>
  <sheetData>
    <row r="1" spans="1:11" ht="14.25" customHeight="1" x14ac:dyDescent="0.4">
      <c r="A1" s="78">
        <v>9</v>
      </c>
      <c r="B1" s="78"/>
      <c r="C1" s="134" t="str">
        <f>TEXT(DATE(Config!C2,A1,1),"MMMM")</f>
        <v>September</v>
      </c>
      <c r="D1" s="78"/>
      <c r="E1" s="136" t="s">
        <v>55</v>
      </c>
      <c r="F1" s="137"/>
      <c r="G1" s="79" t="str">
        <f>IFERROR(IF($J$2-$J$1&lt;0,"-" &amp; TEXT(ABS($J$2-$J$1),"[h]:mm"),$J$2-$J$1),"")</f>
        <v>-168:00</v>
      </c>
      <c r="H1" s="138" t="s">
        <v>56</v>
      </c>
      <c r="I1" s="137"/>
      <c r="J1" s="80">
        <f>SUM(I4:I34)</f>
        <v>6.9999999999999982</v>
      </c>
      <c r="K1" s="80">
        <f ca="1">SUMIF(C4:C34, "&lt;=" &amp; TODAY(),I4:I34)</f>
        <v>0</v>
      </c>
    </row>
    <row r="2" spans="1:11" ht="14.25" customHeight="1" x14ac:dyDescent="0.4">
      <c r="A2" s="78"/>
      <c r="B2" s="78"/>
      <c r="C2" s="135"/>
      <c r="D2" s="78"/>
      <c r="E2" s="78"/>
      <c r="F2" s="78"/>
      <c r="G2" s="78"/>
      <c r="H2" s="138" t="s">
        <v>57</v>
      </c>
      <c r="I2" s="137"/>
      <c r="J2" s="80">
        <f>SUM(H4:H34)</f>
        <v>0</v>
      </c>
      <c r="K2" s="80">
        <f ca="1">SUMIF(C4:C34, "&lt;=" &amp; TODAY(),H4:H34)</f>
        <v>0</v>
      </c>
    </row>
    <row r="3" spans="1:11" ht="14.25" customHeight="1" x14ac:dyDescent="0.4">
      <c r="A3" s="78" t="s">
        <v>58</v>
      </c>
      <c r="B3" s="78" t="s">
        <v>59</v>
      </c>
      <c r="C3" s="81" t="s">
        <v>60</v>
      </c>
      <c r="D3" s="81" t="s">
        <v>61</v>
      </c>
      <c r="E3" s="81" t="s">
        <v>62</v>
      </c>
      <c r="F3" s="81" t="s">
        <v>63</v>
      </c>
      <c r="G3" s="81" t="s">
        <v>64</v>
      </c>
      <c r="H3" s="82" t="s">
        <v>65</v>
      </c>
      <c r="I3" s="82" t="s">
        <v>66</v>
      </c>
      <c r="J3" s="81" t="s">
        <v>67</v>
      </c>
      <c r="K3" s="83"/>
    </row>
    <row r="4" spans="1:11" ht="14.25" customHeight="1" x14ac:dyDescent="0.4">
      <c r="A4" s="84">
        <f>IFERROR(VLOOKUP(C4,Config!$B$7:$B$22,1,FALSE),0)</f>
        <v>0</v>
      </c>
      <c r="B4" s="78">
        <f>IFERROR(IF(AND(WEEKDAY(C4,2) &lt; 6,(LOOKUP(WEEKDAY(C4,2),Config!$C$10:$C$14,Config!$E$10:$E$14)&gt;0)),0,1),1)</f>
        <v>0</v>
      </c>
      <c r="C4" s="85">
        <f>DATE(Config!C2,A1,1)</f>
        <v>45170</v>
      </c>
      <c r="D4" s="86"/>
      <c r="E4" s="111"/>
      <c r="F4" s="111"/>
      <c r="G4" s="111"/>
      <c r="H4" s="80" t="str">
        <f t="shared" ref="H4:H34" si="0">IF((G4-E4-F4) =  0, "",G4-E4-F4)</f>
        <v/>
      </c>
      <c r="I4" s="80">
        <f>IF(OR(A4+B4 &gt; 0,Config!$C$4 &gt;C4),"",LOOKUP(WEEKDAY(C4,2),Config!$C$10:$C$14,Config!$E$10:$E$14))</f>
        <v>0.33333333333333337</v>
      </c>
      <c r="J4" s="87" t="str">
        <f t="shared" ref="J4:J34" si="1">IFERROR(IF(H4-I4&lt;0,"-" &amp; TEXT(ABS(H4-I4),"[h]:mm"),H4-I4),"")</f>
        <v/>
      </c>
      <c r="K4" s="78"/>
    </row>
    <row r="5" spans="1:11" ht="14.25" customHeight="1" x14ac:dyDescent="0.4">
      <c r="A5" s="84">
        <f>IFERROR(VLOOKUP(C5,Config!$B$7:$B$22,1,FALSE),0)</f>
        <v>0</v>
      </c>
      <c r="B5" s="78">
        <f>IFERROR(IF(AND(WEEKDAY(C5,2) &lt; 6,(LOOKUP(WEEKDAY(C5,2),Config!$C$10:$C$14,Config!$E$10:$E$14)&gt;0)),0,1),1)</f>
        <v>1</v>
      </c>
      <c r="C5" s="85">
        <f t="shared" ref="C5:C29" si="2">C4+1</f>
        <v>45171</v>
      </c>
      <c r="D5" s="86"/>
      <c r="E5" s="111"/>
      <c r="F5" s="111"/>
      <c r="G5" s="111"/>
      <c r="H5" s="80" t="str">
        <f t="shared" si="0"/>
        <v/>
      </c>
      <c r="I5" s="80" t="str">
        <f>IF(OR(A5+B5 &gt; 0,Config!$C$4 &gt;C5),"",LOOKUP(WEEKDAY(C5,2),Config!$C$10:$C$14,Config!$E$10:$E$14))</f>
        <v/>
      </c>
      <c r="J5" s="87" t="str">
        <f t="shared" si="1"/>
        <v/>
      </c>
      <c r="K5" s="88"/>
    </row>
    <row r="6" spans="1:11" ht="14.25" customHeight="1" x14ac:dyDescent="0.4">
      <c r="A6" s="84">
        <f>IFERROR(VLOOKUP(C6,Config!$B$7:$B$22,1,FALSE),0)</f>
        <v>0</v>
      </c>
      <c r="B6" s="78">
        <f>IFERROR(IF(AND(WEEKDAY(C6,2) &lt; 6,(LOOKUP(WEEKDAY(C6,2),Config!$C$10:$C$14,Config!$E$10:$E$14)&gt;0)),0,1),1)</f>
        <v>1</v>
      </c>
      <c r="C6" s="85">
        <f t="shared" si="2"/>
        <v>45172</v>
      </c>
      <c r="D6" s="86"/>
      <c r="E6" s="111"/>
      <c r="F6" s="111"/>
      <c r="G6" s="111"/>
      <c r="H6" s="80" t="str">
        <f t="shared" si="0"/>
        <v/>
      </c>
      <c r="I6" s="80" t="str">
        <f>IF(OR(A6+B6 &gt; 0,Config!$C$4 &gt;C6),"",LOOKUP(WEEKDAY(C6,2),Config!$C$10:$C$14,Config!$E$10:$E$14))</f>
        <v/>
      </c>
      <c r="J6" s="87" t="str">
        <f t="shared" si="1"/>
        <v/>
      </c>
      <c r="K6" s="88"/>
    </row>
    <row r="7" spans="1:11" ht="14.25" customHeight="1" x14ac:dyDescent="0.4">
      <c r="A7" s="84">
        <f>IFERROR(VLOOKUP(C7,Config!$B$7:$B$22,1,FALSE),0)</f>
        <v>0</v>
      </c>
      <c r="B7" s="78">
        <f>IFERROR(IF(AND(WEEKDAY(C7,2) &lt; 6,(LOOKUP(WEEKDAY(C7,2),Config!$C$10:$C$14,Config!$E$10:$E$14)&gt;0)),0,1),1)</f>
        <v>0</v>
      </c>
      <c r="C7" s="85">
        <f t="shared" si="2"/>
        <v>45173</v>
      </c>
      <c r="D7" s="86"/>
      <c r="E7" s="111"/>
      <c r="F7" s="111"/>
      <c r="G7" s="111"/>
      <c r="H7" s="80" t="str">
        <f t="shared" si="0"/>
        <v/>
      </c>
      <c r="I7" s="80">
        <f>IF(OR(A7+B7 &gt; 0,Config!$C$4 &gt;C7),"",LOOKUP(WEEKDAY(C7,2),Config!$C$10:$C$14,Config!$E$10:$E$14))</f>
        <v>0.33333333333333337</v>
      </c>
      <c r="J7" s="87" t="str">
        <f t="shared" si="1"/>
        <v/>
      </c>
      <c r="K7" s="78"/>
    </row>
    <row r="8" spans="1:11" ht="14.25" customHeight="1" x14ac:dyDescent="0.4">
      <c r="A8" s="84">
        <f>IFERROR(VLOOKUP(C8,Config!$B$7:$B$22,1,FALSE),0)</f>
        <v>0</v>
      </c>
      <c r="B8" s="78">
        <f>IFERROR(IF(AND(WEEKDAY(C8,2) &lt; 6,(LOOKUP(WEEKDAY(C8,2),Config!$C$10:$C$14,Config!$E$10:$E$14)&gt;0)),0,1),1)</f>
        <v>0</v>
      </c>
      <c r="C8" s="85">
        <f t="shared" si="2"/>
        <v>45174</v>
      </c>
      <c r="D8" s="86"/>
      <c r="E8" s="111"/>
      <c r="F8" s="111"/>
      <c r="G8" s="111"/>
      <c r="H8" s="80" t="str">
        <f t="shared" si="0"/>
        <v/>
      </c>
      <c r="I8" s="80">
        <f>IF(OR(A8+B8 &gt; 0,Config!$C$4 &gt;C8),"",LOOKUP(WEEKDAY(C8,2),Config!$C$10:$C$14,Config!$E$10:$E$14))</f>
        <v>0.33333333333333337</v>
      </c>
      <c r="J8" s="87" t="str">
        <f t="shared" si="1"/>
        <v/>
      </c>
      <c r="K8" s="78"/>
    </row>
    <row r="9" spans="1:11" ht="14.25" customHeight="1" x14ac:dyDescent="0.4">
      <c r="A9" s="84">
        <f>IFERROR(VLOOKUP(C9,Config!$B$7:$B$22,1,FALSE),0)</f>
        <v>0</v>
      </c>
      <c r="B9" s="78">
        <f>IFERROR(IF(AND(WEEKDAY(C9,2) &lt; 6,(LOOKUP(WEEKDAY(C9,2),Config!$C$10:$C$14,Config!$E$10:$E$14)&gt;0)),0,1),1)</f>
        <v>0</v>
      </c>
      <c r="C9" s="85">
        <f t="shared" si="2"/>
        <v>45175</v>
      </c>
      <c r="D9" s="86"/>
      <c r="E9" s="111"/>
      <c r="F9" s="111"/>
      <c r="G9" s="111"/>
      <c r="H9" s="80" t="str">
        <f t="shared" si="0"/>
        <v/>
      </c>
      <c r="I9" s="80">
        <f>IF(OR(A9+B9 &gt; 0,Config!$C$4 &gt;C9),"",LOOKUP(WEEKDAY(C9,2),Config!$C$10:$C$14,Config!$E$10:$E$14))</f>
        <v>0.33333333333333337</v>
      </c>
      <c r="J9" s="87" t="str">
        <f t="shared" si="1"/>
        <v/>
      </c>
      <c r="K9" s="78"/>
    </row>
    <row r="10" spans="1:11" ht="14.25" customHeight="1" x14ac:dyDescent="0.4">
      <c r="A10" s="84">
        <f>IFERROR(VLOOKUP(C10,Config!$B$7:$B$22,1,FALSE),0)</f>
        <v>0</v>
      </c>
      <c r="B10" s="78">
        <f>IFERROR(IF(AND(WEEKDAY(C10,2) &lt; 6,(LOOKUP(WEEKDAY(C10,2),Config!$C$10:$C$14,Config!$E$10:$E$14)&gt;0)),0,1),1)</f>
        <v>0</v>
      </c>
      <c r="C10" s="85">
        <f t="shared" si="2"/>
        <v>45176</v>
      </c>
      <c r="D10" s="86"/>
      <c r="E10" s="111"/>
      <c r="F10" s="111"/>
      <c r="G10" s="111"/>
      <c r="H10" s="80" t="str">
        <f t="shared" si="0"/>
        <v/>
      </c>
      <c r="I10" s="80">
        <f>IF(OR(A10+B10 &gt; 0,Config!$C$4 &gt;C10),"",LOOKUP(WEEKDAY(C10,2),Config!$C$10:$C$14,Config!$E$10:$E$14))</f>
        <v>0.33333333333333337</v>
      </c>
      <c r="J10" s="87" t="str">
        <f t="shared" si="1"/>
        <v/>
      </c>
      <c r="K10" s="78"/>
    </row>
    <row r="11" spans="1:11" ht="14.25" customHeight="1" x14ac:dyDescent="0.4">
      <c r="A11" s="84">
        <f>IFERROR(VLOOKUP(C11,Config!$B$7:$B$22,1,FALSE),0)</f>
        <v>0</v>
      </c>
      <c r="B11" s="78">
        <f>IFERROR(IF(AND(WEEKDAY(C11,2) &lt; 6,(LOOKUP(WEEKDAY(C11,2),Config!$C$10:$C$14,Config!$E$10:$E$14)&gt;0)),0,1),1)</f>
        <v>0</v>
      </c>
      <c r="C11" s="85">
        <f t="shared" si="2"/>
        <v>45177</v>
      </c>
      <c r="D11" s="86"/>
      <c r="E11" s="111"/>
      <c r="F11" s="111"/>
      <c r="G11" s="111"/>
      <c r="H11" s="80" t="str">
        <f t="shared" si="0"/>
        <v/>
      </c>
      <c r="I11" s="80">
        <f>IF(OR(A11+B11 &gt; 0,Config!$C$4 &gt;C11),"",LOOKUP(WEEKDAY(C11,2),Config!$C$10:$C$14,Config!$E$10:$E$14))</f>
        <v>0.33333333333333337</v>
      </c>
      <c r="J11" s="87" t="str">
        <f t="shared" si="1"/>
        <v/>
      </c>
      <c r="K11" s="78"/>
    </row>
    <row r="12" spans="1:11" ht="14.25" customHeight="1" x14ac:dyDescent="0.4">
      <c r="A12" s="84">
        <f>IFERROR(VLOOKUP(C12,Config!$B$7:$B$22,1,FALSE),0)</f>
        <v>0</v>
      </c>
      <c r="B12" s="78">
        <f>IFERROR(IF(AND(WEEKDAY(C12,2) &lt; 6,(LOOKUP(WEEKDAY(C12,2),Config!$C$10:$C$14,Config!$E$10:$E$14)&gt;0)),0,1),1)</f>
        <v>1</v>
      </c>
      <c r="C12" s="85">
        <f t="shared" si="2"/>
        <v>45178</v>
      </c>
      <c r="D12" s="86"/>
      <c r="E12" s="111"/>
      <c r="F12" s="111"/>
      <c r="G12" s="111"/>
      <c r="H12" s="80" t="str">
        <f t="shared" si="0"/>
        <v/>
      </c>
      <c r="I12" s="80" t="str">
        <f>IF(OR(A12+B12 &gt; 0,Config!$C$4 &gt;C12),"",LOOKUP(WEEKDAY(C12,2),Config!$C$10:$C$14,Config!$E$10:$E$14))</f>
        <v/>
      </c>
      <c r="J12" s="87" t="str">
        <f t="shared" si="1"/>
        <v/>
      </c>
      <c r="K12" s="78"/>
    </row>
    <row r="13" spans="1:11" ht="14.25" customHeight="1" x14ac:dyDescent="0.4">
      <c r="A13" s="84">
        <f>IFERROR(VLOOKUP(C13,Config!$B$7:$B$22,1,FALSE),0)</f>
        <v>0</v>
      </c>
      <c r="B13" s="78">
        <f>IFERROR(IF(AND(WEEKDAY(C13,2) &lt; 6,(LOOKUP(WEEKDAY(C13,2),Config!$C$10:$C$14,Config!$E$10:$E$14)&gt;0)),0,1),1)</f>
        <v>1</v>
      </c>
      <c r="C13" s="85">
        <f t="shared" si="2"/>
        <v>45179</v>
      </c>
      <c r="D13" s="86"/>
      <c r="E13" s="111"/>
      <c r="F13" s="111"/>
      <c r="G13" s="111"/>
      <c r="H13" s="80" t="str">
        <f t="shared" si="0"/>
        <v/>
      </c>
      <c r="I13" s="80" t="str">
        <f>IF(OR(A13+B13 &gt; 0,Config!$C$4 &gt;C13),"",LOOKUP(WEEKDAY(C13,2),Config!$C$10:$C$14,Config!$E$10:$E$14))</f>
        <v/>
      </c>
      <c r="J13" s="87" t="str">
        <f t="shared" si="1"/>
        <v/>
      </c>
      <c r="K13" s="78"/>
    </row>
    <row r="14" spans="1:11" ht="14.25" customHeight="1" x14ac:dyDescent="0.4">
      <c r="A14" s="84">
        <f>IFERROR(VLOOKUP(C14,Config!$B$7:$B$22,1,FALSE),0)</f>
        <v>0</v>
      </c>
      <c r="B14" s="78">
        <f>IFERROR(IF(AND(WEEKDAY(C14,2) &lt; 6,(LOOKUP(WEEKDAY(C14,2),Config!$C$10:$C$14,Config!$E$10:$E$14)&gt;0)),0,1),1)</f>
        <v>0</v>
      </c>
      <c r="C14" s="85">
        <f t="shared" si="2"/>
        <v>45180</v>
      </c>
      <c r="D14" s="86"/>
      <c r="E14" s="111"/>
      <c r="F14" s="111"/>
      <c r="G14" s="111"/>
      <c r="H14" s="80" t="str">
        <f t="shared" si="0"/>
        <v/>
      </c>
      <c r="I14" s="80">
        <f>IF(OR(A14+B14 &gt; 0,Config!$C$4 &gt;C14),"",LOOKUP(WEEKDAY(C14,2),Config!$C$10:$C$14,Config!$E$10:$E$14))</f>
        <v>0.33333333333333337</v>
      </c>
      <c r="J14" s="87" t="str">
        <f t="shared" si="1"/>
        <v/>
      </c>
      <c r="K14" s="78"/>
    </row>
    <row r="15" spans="1:11" ht="14.25" customHeight="1" x14ac:dyDescent="0.4">
      <c r="A15" s="84">
        <f>IFERROR(VLOOKUP(C15,Config!$B$7:$B$22,1,FALSE),0)</f>
        <v>0</v>
      </c>
      <c r="B15" s="78">
        <f>IFERROR(IF(AND(WEEKDAY(C15,2) &lt; 6,(LOOKUP(WEEKDAY(C15,2),Config!$C$10:$C$14,Config!$E$10:$E$14)&gt;0)),0,1),1)</f>
        <v>0</v>
      </c>
      <c r="C15" s="85">
        <f t="shared" si="2"/>
        <v>45181</v>
      </c>
      <c r="D15" s="86"/>
      <c r="E15" s="111"/>
      <c r="F15" s="111"/>
      <c r="G15" s="111"/>
      <c r="H15" s="80" t="str">
        <f t="shared" si="0"/>
        <v/>
      </c>
      <c r="I15" s="80">
        <f>IF(OR(A15+B15 &gt; 0,Config!$C$4 &gt;C15),"",LOOKUP(WEEKDAY(C15,2),Config!$C$10:$C$14,Config!$E$10:$E$14))</f>
        <v>0.33333333333333337</v>
      </c>
      <c r="J15" s="87" t="str">
        <f t="shared" si="1"/>
        <v/>
      </c>
      <c r="K15" s="78"/>
    </row>
    <row r="16" spans="1:11" ht="14.25" customHeight="1" x14ac:dyDescent="0.4">
      <c r="A16" s="84">
        <f>IFERROR(VLOOKUP(C16,Config!$B$7:$B$22,1,FALSE),0)</f>
        <v>0</v>
      </c>
      <c r="B16" s="78">
        <f>IFERROR(IF(AND(WEEKDAY(C16,2) &lt; 6,(LOOKUP(WEEKDAY(C16,2),Config!$C$10:$C$14,Config!$E$10:$E$14)&gt;0)),0,1),1)</f>
        <v>0</v>
      </c>
      <c r="C16" s="85">
        <f t="shared" si="2"/>
        <v>45182</v>
      </c>
      <c r="D16" s="86"/>
      <c r="E16" s="111"/>
      <c r="F16" s="111"/>
      <c r="G16" s="111"/>
      <c r="H16" s="80" t="str">
        <f t="shared" si="0"/>
        <v/>
      </c>
      <c r="I16" s="80">
        <f>IF(OR(A16+B16 &gt; 0,Config!$C$4 &gt;C16),"",LOOKUP(WEEKDAY(C16,2),Config!$C$10:$C$14,Config!$E$10:$E$14))</f>
        <v>0.33333333333333337</v>
      </c>
      <c r="J16" s="87" t="str">
        <f t="shared" si="1"/>
        <v/>
      </c>
      <c r="K16" s="78"/>
    </row>
    <row r="17" spans="1:13" ht="14.25" customHeight="1" x14ac:dyDescent="0.4">
      <c r="A17" s="84">
        <f>IFERROR(VLOOKUP(C17,Config!$B$7:$B$22,1,FALSE),0)</f>
        <v>0</v>
      </c>
      <c r="B17" s="78">
        <f>IFERROR(IF(AND(WEEKDAY(C17,2) &lt; 6,(LOOKUP(WEEKDAY(C17,2),Config!$C$10:$C$14,Config!$E$10:$E$14)&gt;0)),0,1),1)</f>
        <v>0</v>
      </c>
      <c r="C17" s="85">
        <f t="shared" si="2"/>
        <v>45183</v>
      </c>
      <c r="D17" s="86"/>
      <c r="E17" s="111"/>
      <c r="F17" s="111"/>
      <c r="G17" s="111"/>
      <c r="H17" s="80" t="str">
        <f t="shared" si="0"/>
        <v/>
      </c>
      <c r="I17" s="80">
        <f>IF(OR(A17+B17 &gt; 0,Config!$C$4 &gt;C17),"",LOOKUP(WEEKDAY(C17,2),Config!$C$10:$C$14,Config!$E$10:$E$14))</f>
        <v>0.33333333333333337</v>
      </c>
      <c r="J17" s="87" t="str">
        <f t="shared" si="1"/>
        <v/>
      </c>
      <c r="K17" s="78"/>
      <c r="M17" s="77"/>
    </row>
    <row r="18" spans="1:13" ht="14.25" customHeight="1" x14ac:dyDescent="0.4">
      <c r="A18" s="84">
        <f>IFERROR(VLOOKUP(C18,Config!$B$7:$B$22,1,FALSE),0)</f>
        <v>0</v>
      </c>
      <c r="B18" s="78">
        <f>IFERROR(IF(AND(WEEKDAY(C18,2) &lt; 6,(LOOKUP(WEEKDAY(C18,2),Config!$C$10:$C$14,Config!$E$10:$E$14)&gt;0)),0,1),1)</f>
        <v>0</v>
      </c>
      <c r="C18" s="85">
        <f t="shared" si="2"/>
        <v>45184</v>
      </c>
      <c r="D18" s="86"/>
      <c r="E18" s="111"/>
      <c r="F18" s="111"/>
      <c r="G18" s="111"/>
      <c r="H18" s="80" t="str">
        <f t="shared" si="0"/>
        <v/>
      </c>
      <c r="I18" s="80">
        <f>IF(OR(A18+B18 &gt; 0,Config!$C$4 &gt;C18),"",LOOKUP(WEEKDAY(C18,2),Config!$C$10:$C$14,Config!$E$10:$E$14))</f>
        <v>0.33333333333333337</v>
      </c>
      <c r="J18" s="87" t="str">
        <f t="shared" si="1"/>
        <v/>
      </c>
      <c r="K18" s="78"/>
    </row>
    <row r="19" spans="1:13" ht="14.25" customHeight="1" x14ac:dyDescent="0.4">
      <c r="A19" s="84">
        <f>IFERROR(VLOOKUP(C19,Config!$B$7:$B$22,1,FALSE),0)</f>
        <v>0</v>
      </c>
      <c r="B19" s="78">
        <f>IFERROR(IF(AND(WEEKDAY(C19,2) &lt; 6,(LOOKUP(WEEKDAY(C19,2),Config!$C$10:$C$14,Config!$E$10:$E$14)&gt;0)),0,1),1)</f>
        <v>1</v>
      </c>
      <c r="C19" s="85">
        <f t="shared" si="2"/>
        <v>45185</v>
      </c>
      <c r="D19" s="86"/>
      <c r="E19" s="111"/>
      <c r="F19" s="111"/>
      <c r="G19" s="111"/>
      <c r="H19" s="80" t="str">
        <f t="shared" si="0"/>
        <v/>
      </c>
      <c r="I19" s="80" t="str">
        <f>IF(OR(A19+B19 &gt; 0,Config!$C$4 &gt;C19),"",LOOKUP(WEEKDAY(C19,2),Config!$C$10:$C$14,Config!$E$10:$E$14))</f>
        <v/>
      </c>
      <c r="J19" s="87" t="str">
        <f t="shared" si="1"/>
        <v/>
      </c>
      <c r="K19" s="78"/>
    </row>
    <row r="20" spans="1:13" ht="14.25" customHeight="1" x14ac:dyDescent="0.4">
      <c r="A20" s="84">
        <f>IFERROR(VLOOKUP(C20,Config!$B$7:$B$22,1,FALSE),0)</f>
        <v>0</v>
      </c>
      <c r="B20" s="78">
        <f>IFERROR(IF(AND(WEEKDAY(C20,2) &lt; 6,(LOOKUP(WEEKDAY(C20,2),Config!$C$10:$C$14,Config!$E$10:$E$14)&gt;0)),0,1),1)</f>
        <v>1</v>
      </c>
      <c r="C20" s="85">
        <f t="shared" si="2"/>
        <v>45186</v>
      </c>
      <c r="D20" s="86"/>
      <c r="E20" s="111"/>
      <c r="F20" s="111"/>
      <c r="G20" s="111"/>
      <c r="H20" s="80" t="str">
        <f t="shared" si="0"/>
        <v/>
      </c>
      <c r="I20" s="80" t="str">
        <f>IF(OR(A20+B20 &gt; 0,Config!$C$4 &gt;C20),"",LOOKUP(WEEKDAY(C20,2),Config!$C$10:$C$14,Config!$E$10:$E$14))</f>
        <v/>
      </c>
      <c r="J20" s="87" t="str">
        <f t="shared" si="1"/>
        <v/>
      </c>
      <c r="K20" s="78"/>
    </row>
    <row r="21" spans="1:13" ht="14.25" customHeight="1" x14ac:dyDescent="0.4">
      <c r="A21" s="84">
        <f>IFERROR(VLOOKUP(C21,Config!$B$7:$B$22,1,FALSE),0)</f>
        <v>0</v>
      </c>
      <c r="B21" s="78">
        <f>IFERROR(IF(AND(WEEKDAY(C21,2) &lt; 6,(LOOKUP(WEEKDAY(C21,2),Config!$C$10:$C$14,Config!$E$10:$E$14)&gt;0)),0,1),1)</f>
        <v>0</v>
      </c>
      <c r="C21" s="85">
        <f t="shared" si="2"/>
        <v>45187</v>
      </c>
      <c r="D21" s="86"/>
      <c r="E21" s="111"/>
      <c r="F21" s="111"/>
      <c r="G21" s="111"/>
      <c r="H21" s="80" t="str">
        <f t="shared" si="0"/>
        <v/>
      </c>
      <c r="I21" s="80">
        <f>IF(OR(A21+B21 &gt; 0,Config!$C$4 &gt;C21),"",LOOKUP(WEEKDAY(C21,2),Config!$C$10:$C$14,Config!$E$10:$E$14))</f>
        <v>0.33333333333333337</v>
      </c>
      <c r="J21" s="87" t="str">
        <f t="shared" si="1"/>
        <v/>
      </c>
      <c r="K21" s="78"/>
    </row>
    <row r="22" spans="1:13" ht="14.25" customHeight="1" x14ac:dyDescent="0.4">
      <c r="A22" s="84">
        <f>IFERROR(VLOOKUP(C22,Config!$B$7:$B$22,1,FALSE),0)</f>
        <v>0</v>
      </c>
      <c r="B22" s="78">
        <f>IFERROR(IF(AND(WEEKDAY(C22,2) &lt; 6,(LOOKUP(WEEKDAY(C22,2),Config!$C$10:$C$14,Config!$E$10:$E$14)&gt;0)),0,1),1)</f>
        <v>0</v>
      </c>
      <c r="C22" s="85">
        <f t="shared" si="2"/>
        <v>45188</v>
      </c>
      <c r="D22" s="86"/>
      <c r="E22" s="111"/>
      <c r="F22" s="111"/>
      <c r="G22" s="111"/>
      <c r="H22" s="80" t="str">
        <f t="shared" si="0"/>
        <v/>
      </c>
      <c r="I22" s="80">
        <f>IF(OR(A22+B22 &gt; 0,Config!$C$4 &gt;C22),"",LOOKUP(WEEKDAY(C22,2),Config!$C$10:$C$14,Config!$E$10:$E$14))</f>
        <v>0.33333333333333337</v>
      </c>
      <c r="J22" s="87" t="str">
        <f t="shared" si="1"/>
        <v/>
      </c>
      <c r="K22" s="78"/>
    </row>
    <row r="23" spans="1:13" ht="14.25" customHeight="1" x14ac:dyDescent="0.4">
      <c r="A23" s="84">
        <f>IFERROR(VLOOKUP(C23,Config!$B$7:$B$22,1,FALSE),0)</f>
        <v>0</v>
      </c>
      <c r="B23" s="78">
        <f>IFERROR(IF(AND(WEEKDAY(C23,2) &lt; 6,(LOOKUP(WEEKDAY(C23,2),Config!$C$10:$C$14,Config!$E$10:$E$14)&gt;0)),0,1),1)</f>
        <v>0</v>
      </c>
      <c r="C23" s="85">
        <f t="shared" si="2"/>
        <v>45189</v>
      </c>
      <c r="D23" s="86"/>
      <c r="E23" s="111"/>
      <c r="F23" s="111"/>
      <c r="G23" s="111"/>
      <c r="H23" s="80" t="str">
        <f t="shared" si="0"/>
        <v/>
      </c>
      <c r="I23" s="80">
        <f>IF(OR(A23+B23 &gt; 0,Config!$C$4 &gt;C23),"",LOOKUP(WEEKDAY(C23,2),Config!$C$10:$C$14,Config!$E$10:$E$14))</f>
        <v>0.33333333333333337</v>
      </c>
      <c r="J23" s="87" t="str">
        <f t="shared" si="1"/>
        <v/>
      </c>
      <c r="K23" s="78"/>
    </row>
    <row r="24" spans="1:13" ht="14.25" customHeight="1" x14ac:dyDescent="0.4">
      <c r="A24" s="84">
        <f>IFERROR(VLOOKUP(C24,Config!$B$7:$B$22,1,FALSE),0)</f>
        <v>0</v>
      </c>
      <c r="B24" s="78">
        <f>IFERROR(IF(AND(WEEKDAY(C24,2) &lt; 6,(LOOKUP(WEEKDAY(C24,2),Config!$C$10:$C$14,Config!$E$10:$E$14)&gt;0)),0,1),1)</f>
        <v>0</v>
      </c>
      <c r="C24" s="85">
        <f t="shared" si="2"/>
        <v>45190</v>
      </c>
      <c r="D24" s="86"/>
      <c r="E24" s="111"/>
      <c r="F24" s="111"/>
      <c r="G24" s="111"/>
      <c r="H24" s="80" t="str">
        <f t="shared" si="0"/>
        <v/>
      </c>
      <c r="I24" s="80">
        <f>IF(OR(A24+B24 &gt; 0,Config!$C$4 &gt;C24),"",LOOKUP(WEEKDAY(C24,2),Config!$C$10:$C$14,Config!$E$10:$E$14))</f>
        <v>0.33333333333333337</v>
      </c>
      <c r="J24" s="87" t="str">
        <f t="shared" si="1"/>
        <v/>
      </c>
      <c r="K24" s="78"/>
    </row>
    <row r="25" spans="1:13" ht="14.25" customHeight="1" x14ac:dyDescent="0.4">
      <c r="A25" s="84">
        <f>IFERROR(VLOOKUP(C25,Config!$B$7:$B$22,1,FALSE),0)</f>
        <v>0</v>
      </c>
      <c r="B25" s="78">
        <f>IFERROR(IF(AND(WEEKDAY(C25,2) &lt; 6,(LOOKUP(WEEKDAY(C25,2),Config!$C$10:$C$14,Config!$E$10:$E$14)&gt;0)),0,1),1)</f>
        <v>0</v>
      </c>
      <c r="C25" s="85">
        <f t="shared" si="2"/>
        <v>45191</v>
      </c>
      <c r="D25" s="86"/>
      <c r="E25" s="111"/>
      <c r="F25" s="111"/>
      <c r="G25" s="111"/>
      <c r="H25" s="80" t="str">
        <f t="shared" si="0"/>
        <v/>
      </c>
      <c r="I25" s="80">
        <f>IF(OR(A25+B25 &gt; 0,Config!$C$4 &gt;C25),"",LOOKUP(WEEKDAY(C25,2),Config!$C$10:$C$14,Config!$E$10:$E$14))</f>
        <v>0.33333333333333337</v>
      </c>
      <c r="J25" s="87" t="str">
        <f t="shared" si="1"/>
        <v/>
      </c>
      <c r="K25" s="78"/>
    </row>
    <row r="26" spans="1:13" ht="14.25" customHeight="1" x14ac:dyDescent="0.4">
      <c r="A26" s="84">
        <f>IFERROR(VLOOKUP(C26,Config!$B$7:$B$22,1,FALSE),0)</f>
        <v>0</v>
      </c>
      <c r="B26" s="78">
        <f>IFERROR(IF(AND(WEEKDAY(C26,2) &lt; 6,(LOOKUP(WEEKDAY(C26,2),Config!$C$10:$C$14,Config!$E$10:$E$14)&gt;0)),0,1),1)</f>
        <v>1</v>
      </c>
      <c r="C26" s="85">
        <f t="shared" si="2"/>
        <v>45192</v>
      </c>
      <c r="D26" s="86"/>
      <c r="E26" s="111"/>
      <c r="F26" s="111"/>
      <c r="G26" s="111"/>
      <c r="H26" s="80" t="str">
        <f t="shared" si="0"/>
        <v/>
      </c>
      <c r="I26" s="80" t="str">
        <f>IF(OR(A26+B26 &gt; 0,Config!$C$4 &gt;C26),"",LOOKUP(WEEKDAY(C26,2),Config!$C$10:$C$14,Config!$E$10:$E$14))</f>
        <v/>
      </c>
      <c r="J26" s="87" t="str">
        <f t="shared" si="1"/>
        <v/>
      </c>
      <c r="K26" s="78"/>
    </row>
    <row r="27" spans="1:13" ht="14.25" customHeight="1" x14ac:dyDescent="0.4">
      <c r="A27" s="84">
        <f>IFERROR(VLOOKUP(C27,Config!$B$7:$B$22,1,FALSE),0)</f>
        <v>0</v>
      </c>
      <c r="B27" s="78">
        <f>IFERROR(IF(AND(WEEKDAY(C27,2) &lt; 6,(LOOKUP(WEEKDAY(C27,2),Config!$C$10:$C$14,Config!$E$10:$E$14)&gt;0)),0,1),1)</f>
        <v>1</v>
      </c>
      <c r="C27" s="85">
        <f t="shared" si="2"/>
        <v>45193</v>
      </c>
      <c r="D27" s="86"/>
      <c r="E27" s="111"/>
      <c r="F27" s="111"/>
      <c r="G27" s="111"/>
      <c r="H27" s="80" t="str">
        <f t="shared" si="0"/>
        <v/>
      </c>
      <c r="I27" s="80" t="str">
        <f>IF(OR(A27+B27 &gt; 0,Config!$C$4 &gt;C27),"",LOOKUP(WEEKDAY(C27,2),Config!$C$10:$C$14,Config!$E$10:$E$14))</f>
        <v/>
      </c>
      <c r="J27" s="87" t="str">
        <f t="shared" si="1"/>
        <v/>
      </c>
      <c r="K27" s="78"/>
    </row>
    <row r="28" spans="1:13" ht="14.25" customHeight="1" x14ac:dyDescent="0.4">
      <c r="A28" s="84">
        <f>IFERROR(VLOOKUP(C28,Config!$B$7:$B$22,1,FALSE),0)</f>
        <v>0</v>
      </c>
      <c r="B28" s="78">
        <f>IFERROR(IF(AND(WEEKDAY(C28,2) &lt; 6,(LOOKUP(WEEKDAY(C28,2),Config!$C$10:$C$14,Config!$E$10:$E$14)&gt;0)),0,1),1)</f>
        <v>0</v>
      </c>
      <c r="C28" s="85">
        <f t="shared" si="2"/>
        <v>45194</v>
      </c>
      <c r="D28" s="86"/>
      <c r="E28" s="111"/>
      <c r="F28" s="111"/>
      <c r="G28" s="111"/>
      <c r="H28" s="80" t="str">
        <f t="shared" si="0"/>
        <v/>
      </c>
      <c r="I28" s="80">
        <f>IF(OR(A28+B28 &gt; 0,Config!$C$4 &gt;C28),"",LOOKUP(WEEKDAY(C28,2),Config!$C$10:$C$14,Config!$E$10:$E$14))</f>
        <v>0.33333333333333337</v>
      </c>
      <c r="J28" s="87" t="str">
        <f t="shared" si="1"/>
        <v/>
      </c>
      <c r="K28" s="78"/>
    </row>
    <row r="29" spans="1:13" ht="14.25" customHeight="1" x14ac:dyDescent="0.4">
      <c r="A29" s="84">
        <f>IFERROR(VLOOKUP(C29,Config!$B$7:$B$22,1,FALSE),0)</f>
        <v>0</v>
      </c>
      <c r="B29" s="78">
        <f>IFERROR(IF(AND(WEEKDAY(C29,2) &lt; 6,(LOOKUP(WEEKDAY(C29,2),Config!$C$10:$C$14,Config!$E$10:$E$14)&gt;0)),0,1),1)</f>
        <v>0</v>
      </c>
      <c r="C29" s="85">
        <f t="shared" si="2"/>
        <v>45195</v>
      </c>
      <c r="D29" s="86"/>
      <c r="E29" s="111"/>
      <c r="F29" s="111"/>
      <c r="G29" s="111"/>
      <c r="H29" s="80" t="str">
        <f t="shared" si="0"/>
        <v/>
      </c>
      <c r="I29" s="80">
        <f>IF(OR(A29+B29 &gt; 0,Config!$C$4 &gt;C29),"",LOOKUP(WEEKDAY(C29,2),Config!$C$10:$C$14,Config!$E$10:$E$14))</f>
        <v>0.33333333333333337</v>
      </c>
      <c r="J29" s="87" t="str">
        <f t="shared" si="1"/>
        <v/>
      </c>
      <c r="K29" s="78"/>
    </row>
    <row r="30" spans="1:13" ht="14.25" customHeight="1" x14ac:dyDescent="0.4">
      <c r="A30" s="84">
        <f>IFERROR(VLOOKUP(C30,Config!$B$7:$B$22,1,FALSE),0)</f>
        <v>0</v>
      </c>
      <c r="B30" s="78">
        <f>IFERROR(IF(AND(WEEKDAY(C30,2) &lt; 6,(LOOKUP(WEEKDAY(C30,2),Config!$C$10:$C$14,Config!$E$10:$E$14)&gt;0)),0,1),1)</f>
        <v>0</v>
      </c>
      <c r="C30" s="85">
        <f t="shared" ref="C30:C33" si="3">IF(MONTH(C29+1)=$A$1,C29+1,"")</f>
        <v>45196</v>
      </c>
      <c r="D30" s="86"/>
      <c r="E30" s="111"/>
      <c r="F30" s="111"/>
      <c r="G30" s="111"/>
      <c r="H30" s="80" t="str">
        <f t="shared" si="0"/>
        <v/>
      </c>
      <c r="I30" s="80">
        <f>IF(OR(A30+B30 &gt; 0,Config!$C$4 &gt;C30),"",LOOKUP(WEEKDAY(C30,2),Config!$C$10:$C$14,Config!$E$10:$E$14))</f>
        <v>0.33333333333333337</v>
      </c>
      <c r="J30" s="87" t="str">
        <f t="shared" si="1"/>
        <v/>
      </c>
      <c r="K30" s="78"/>
    </row>
    <row r="31" spans="1:13" ht="14.25" customHeight="1" x14ac:dyDescent="0.4">
      <c r="A31" s="84">
        <f>IFERROR(VLOOKUP(C31,Config!$B$7:$B$22,1,FALSE),0)</f>
        <v>0</v>
      </c>
      <c r="B31" s="78">
        <f>IFERROR(IF(AND(WEEKDAY(C31,2) &lt; 6,(LOOKUP(WEEKDAY(C31,2),Config!$C$10:$C$14,Config!$E$10:$E$14)&gt;0)),0,1),1)</f>
        <v>0</v>
      </c>
      <c r="C31" s="85">
        <f t="shared" si="3"/>
        <v>45197</v>
      </c>
      <c r="D31" s="86"/>
      <c r="E31" s="111"/>
      <c r="F31" s="111"/>
      <c r="G31" s="111"/>
      <c r="H31" s="80" t="str">
        <f t="shared" si="0"/>
        <v/>
      </c>
      <c r="I31" s="80">
        <f>IF(OR(A31+B31 &gt; 0,Config!$C$4 &gt;C31),"",LOOKUP(WEEKDAY(C31,2),Config!$C$10:$C$14,Config!$E$10:$E$14))</f>
        <v>0.33333333333333337</v>
      </c>
      <c r="J31" s="87" t="str">
        <f t="shared" si="1"/>
        <v/>
      </c>
      <c r="K31" s="78"/>
    </row>
    <row r="32" spans="1:13" ht="14.25" customHeight="1" x14ac:dyDescent="0.4">
      <c r="A32" s="84">
        <f>IFERROR(VLOOKUP(C32,Config!$B$7:$B$22,1,FALSE),0)</f>
        <v>0</v>
      </c>
      <c r="B32" s="78">
        <f>IFERROR(IF(AND(WEEKDAY(C32,2) &lt; 6,(LOOKUP(WEEKDAY(C32,2),Config!$C$10:$C$14,Config!$E$10:$E$14)&gt;0)),0,1),1)</f>
        <v>0</v>
      </c>
      <c r="C32" s="85">
        <f t="shared" si="3"/>
        <v>45198</v>
      </c>
      <c r="D32" s="86"/>
      <c r="E32" s="111"/>
      <c r="F32" s="111"/>
      <c r="G32" s="111"/>
      <c r="H32" s="80" t="str">
        <f t="shared" si="0"/>
        <v/>
      </c>
      <c r="I32" s="80">
        <f>IF(OR(A32+B32 &gt; 0,Config!$C$4 &gt;C32),"",LOOKUP(WEEKDAY(C32,2),Config!$C$10:$C$14,Config!$E$10:$E$14))</f>
        <v>0.33333333333333337</v>
      </c>
      <c r="J32" s="87" t="str">
        <f t="shared" si="1"/>
        <v/>
      </c>
      <c r="K32" s="78"/>
    </row>
    <row r="33" spans="1:11" ht="14.25" customHeight="1" x14ac:dyDescent="0.4">
      <c r="A33" s="84">
        <f>IFERROR(VLOOKUP(C33,Config!$B$7:$B$22,1,FALSE),0)</f>
        <v>0</v>
      </c>
      <c r="B33" s="78">
        <f>IFERROR(IF(AND(WEEKDAY(C33,2) &lt; 6,(LOOKUP(WEEKDAY(C33,2),Config!$C$10:$C$14,Config!$E$10:$E$14)&gt;0)),0,1),1)</f>
        <v>1</v>
      </c>
      <c r="C33" s="85">
        <f t="shared" si="3"/>
        <v>45199</v>
      </c>
      <c r="D33" s="86"/>
      <c r="E33" s="111"/>
      <c r="F33" s="111"/>
      <c r="G33" s="111"/>
      <c r="H33" s="80" t="str">
        <f t="shared" si="0"/>
        <v/>
      </c>
      <c r="I33" s="80" t="str">
        <f>IF(OR(A33+B33 &gt; 0,Config!$C$4 &gt;C33),"",LOOKUP(WEEKDAY(C33,2),Config!$C$10:$C$14,Config!$E$10:$E$14))</f>
        <v/>
      </c>
      <c r="J33" s="87" t="str">
        <f t="shared" si="1"/>
        <v/>
      </c>
      <c r="K33" s="78"/>
    </row>
    <row r="34" spans="1:11" ht="14.25" customHeight="1" x14ac:dyDescent="0.4">
      <c r="A34" s="84">
        <f>IFERROR(VLOOKUP(C34,Config!$B$7:$B$22,1,FALSE),0)</f>
        <v>0</v>
      </c>
      <c r="B34" s="78">
        <f>IFERROR(IF(AND(WEEKDAY(C34,2) &lt; 6,(LOOKUP(WEEKDAY(C34,2),Config!$C$10:$C$14,Config!$E$10:$E$14)&gt;0)),0,1),1)</f>
        <v>1</v>
      </c>
      <c r="C34" s="85" t="str">
        <f>IFERROR(IF(MONTH(C33+1)=$A$1,C33+1,""),"")</f>
        <v/>
      </c>
      <c r="D34" s="86"/>
      <c r="E34" s="111"/>
      <c r="F34" s="111"/>
      <c r="G34" s="111"/>
      <c r="H34" s="80" t="str">
        <f t="shared" si="0"/>
        <v/>
      </c>
      <c r="I34" s="80" t="str">
        <f>IF(OR(A34+B34 &gt; 0,Config!$C$4 &gt;C34),"",LOOKUP(WEEKDAY(C34,2),Config!$C$10:$C$14,Config!$E$10:$E$14))</f>
        <v/>
      </c>
      <c r="J34" s="87" t="str">
        <f t="shared" si="1"/>
        <v/>
      </c>
      <c r="K34" s="78"/>
    </row>
    <row r="35" spans="1:11" ht="14.25" customHeight="1" x14ac:dyDescent="0.35"/>
    <row r="36" spans="1:11" ht="14.25" customHeight="1" x14ac:dyDescent="0.35"/>
    <row r="37" spans="1:11" ht="14.25" customHeight="1" x14ac:dyDescent="0.35"/>
    <row r="38" spans="1:11" ht="14.25" customHeight="1" x14ac:dyDescent="0.35"/>
    <row r="39" spans="1:11" ht="14.25" customHeight="1" x14ac:dyDescent="0.35"/>
    <row r="40" spans="1:11" ht="14.25" customHeight="1" x14ac:dyDescent="0.35"/>
    <row r="41" spans="1:11" ht="14.25" customHeight="1" x14ac:dyDescent="0.35"/>
    <row r="42" spans="1:11" ht="14.25" customHeight="1" x14ac:dyDescent="0.35"/>
    <row r="43" spans="1:11" ht="14.25" customHeight="1" x14ac:dyDescent="0.35"/>
    <row r="44" spans="1:11" ht="14.25" customHeight="1" x14ac:dyDescent="0.35"/>
    <row r="45" spans="1:11" ht="14.25" customHeight="1" x14ac:dyDescent="0.35"/>
    <row r="46" spans="1:11" ht="14.25" customHeight="1" x14ac:dyDescent="0.35"/>
    <row r="47" spans="1:11" ht="14.25" customHeight="1" x14ac:dyDescent="0.35"/>
    <row r="48" spans="1:11"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4">
    <mergeCell ref="C1:C2"/>
    <mergeCell ref="E1:F1"/>
    <mergeCell ref="H1:I1"/>
    <mergeCell ref="H2:I2"/>
  </mergeCells>
  <conditionalFormatting sqref="C4:H34 J4:J34">
    <cfRule type="expression" dxfId="47" priority="1" stopIfTrue="1">
      <formula>$C4=TODAY()</formula>
    </cfRule>
  </conditionalFormatting>
  <conditionalFormatting sqref="C4:H34 J4:J34">
    <cfRule type="expression" dxfId="46" priority="2">
      <formula>$A4&gt;0</formula>
    </cfRule>
  </conditionalFormatting>
  <conditionalFormatting sqref="C4:H34 J4:J34">
    <cfRule type="expression" dxfId="45" priority="3">
      <formula>$B4=1</formula>
    </cfRule>
  </conditionalFormatting>
  <conditionalFormatting sqref="I4:I34">
    <cfRule type="expression" dxfId="44" priority="4" stopIfTrue="1">
      <formula>$C4=TODAY()</formula>
    </cfRule>
  </conditionalFormatting>
  <conditionalFormatting sqref="I4:I34">
    <cfRule type="expression" dxfId="43" priority="5">
      <formula>$A4&gt;0</formula>
    </cfRule>
  </conditionalFormatting>
  <conditionalFormatting sqref="I4:I34">
    <cfRule type="expression" dxfId="42" priority="6">
      <formula>$B4=1</formula>
    </cfRule>
  </conditionalFormatting>
  <pageMargins left="0.7" right="0.7" top="0.75" bottom="0.75"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000"/>
  <sheetViews>
    <sheetView topLeftCell="C1" workbookViewId="0">
      <pane ySplit="3" topLeftCell="A4" activePane="bottomLeft" state="frozen"/>
      <selection pane="bottomLeft" activeCell="I37" sqref="I37"/>
    </sheetView>
  </sheetViews>
  <sheetFormatPr baseColWidth="10" defaultColWidth="12.640625" defaultRowHeight="15" customHeight="1" x14ac:dyDescent="0.35"/>
  <cols>
    <col min="1" max="1" width="14.35546875" hidden="1" customWidth="1"/>
    <col min="2" max="2" width="8.35546875" hidden="1" customWidth="1"/>
    <col min="3" max="3" width="27.85546875" customWidth="1"/>
    <col min="4" max="4" width="25.85546875" customWidth="1"/>
    <col min="5" max="9" width="8" customWidth="1"/>
    <col min="10" max="10" width="7.35546875" customWidth="1"/>
    <col min="11" max="12" width="8" customWidth="1"/>
    <col min="13" max="13" width="8.85546875" customWidth="1"/>
    <col min="14" max="26" width="8" customWidth="1"/>
  </cols>
  <sheetData>
    <row r="1" spans="1:11" ht="14.25" customHeight="1" x14ac:dyDescent="0.4">
      <c r="A1" s="89">
        <v>10</v>
      </c>
      <c r="B1" s="89"/>
      <c r="C1" s="129" t="str">
        <f>TEXT(DATE(Config!C2,A1,1),"MMMM")</f>
        <v>Oktober</v>
      </c>
      <c r="D1" s="89"/>
      <c r="E1" s="131" t="s">
        <v>55</v>
      </c>
      <c r="F1" s="132"/>
      <c r="G1" s="90" t="str">
        <f>IFERROR(IF($J$2-$J$1&lt;0,"-" &amp; TEXT(ABS($J$2-$J$1),"[h]:mm"),$J$2-$J$1),"")</f>
        <v>-168:00</v>
      </c>
      <c r="H1" s="133" t="s">
        <v>56</v>
      </c>
      <c r="I1" s="132"/>
      <c r="J1" s="91">
        <f>SUM(I4:I34)</f>
        <v>6.9999999999999982</v>
      </c>
      <c r="K1" s="91">
        <f ca="1">SUMIF(C4:C34, "&lt;=" &amp; TODAY(),I4:I34)</f>
        <v>0</v>
      </c>
    </row>
    <row r="2" spans="1:11" ht="14.25" customHeight="1" x14ac:dyDescent="0.4">
      <c r="A2" s="89"/>
      <c r="B2" s="89"/>
      <c r="C2" s="130"/>
      <c r="D2" s="89"/>
      <c r="E2" s="89"/>
      <c r="F2" s="89"/>
      <c r="G2" s="89"/>
      <c r="H2" s="133" t="s">
        <v>57</v>
      </c>
      <c r="I2" s="132"/>
      <c r="J2" s="91">
        <f>SUM(H4:H34)</f>
        <v>0</v>
      </c>
      <c r="K2" s="91">
        <f ca="1">SUMIF(C4:C34, "&lt;=" &amp; TODAY(),H4:H34)</f>
        <v>0</v>
      </c>
    </row>
    <row r="3" spans="1:11" ht="14.25" customHeight="1" x14ac:dyDescent="0.4">
      <c r="A3" s="89" t="s">
        <v>58</v>
      </c>
      <c r="B3" s="89" t="s">
        <v>59</v>
      </c>
      <c r="C3" s="92" t="s">
        <v>60</v>
      </c>
      <c r="D3" s="92" t="s">
        <v>61</v>
      </c>
      <c r="E3" s="92" t="s">
        <v>62</v>
      </c>
      <c r="F3" s="92" t="s">
        <v>63</v>
      </c>
      <c r="G3" s="92" t="s">
        <v>64</v>
      </c>
      <c r="H3" s="93" t="s">
        <v>65</v>
      </c>
      <c r="I3" s="93" t="s">
        <v>66</v>
      </c>
      <c r="J3" s="92" t="s">
        <v>67</v>
      </c>
      <c r="K3" s="94"/>
    </row>
    <row r="4" spans="1:11" ht="14.25" customHeight="1" x14ac:dyDescent="0.4">
      <c r="A4" s="95">
        <f>IFERROR(VLOOKUP(C4,Config!$B$7:$B$22,1,FALSE),0)</f>
        <v>0</v>
      </c>
      <c r="B4" s="89">
        <f>IFERROR(IF(AND(WEEKDAY(C4,2) &lt; 6,(LOOKUP(WEEKDAY(C4,2),Config!$C$10:$C$14,Config!$E$10:$E$14)&gt;0)),0,1),1)</f>
        <v>1</v>
      </c>
      <c r="C4" s="96">
        <f>DATE(Config!C2,A1,1)</f>
        <v>45200</v>
      </c>
      <c r="D4" s="97"/>
      <c r="E4" s="108"/>
      <c r="F4" s="108"/>
      <c r="G4" s="108"/>
      <c r="H4" s="91" t="str">
        <f t="shared" ref="H4:H34" si="0">IF((G4-E4-F4) =  0, "",G4-E4-F4)</f>
        <v/>
      </c>
      <c r="I4" s="91" t="str">
        <f>IF(OR(A4+B4 &gt; 0,Config!$C$4 &gt;C4),"",LOOKUP(WEEKDAY(C4,2),Config!$C$10:$C$14,Config!$E$10:$E$14))</f>
        <v/>
      </c>
      <c r="J4" s="98" t="str">
        <f t="shared" ref="J4:J34" si="1">IFERROR(IF(H4-I4&lt;0,"-" &amp; TEXT(ABS(H4-I4),"[h]:mm"),H4-I4),"")</f>
        <v/>
      </c>
      <c r="K4" s="89"/>
    </row>
    <row r="5" spans="1:11" ht="14.25" customHeight="1" x14ac:dyDescent="0.4">
      <c r="A5" s="95">
        <f>IFERROR(VLOOKUP(C5,Config!$B$7:$B$22,1,FALSE),0)</f>
        <v>0</v>
      </c>
      <c r="B5" s="89">
        <f>IFERROR(IF(AND(WEEKDAY(C5,2) &lt; 6,(LOOKUP(WEEKDAY(C5,2),Config!$C$10:$C$14,Config!$E$10:$E$14)&gt;0)),0,1),1)</f>
        <v>0</v>
      </c>
      <c r="C5" s="96">
        <f t="shared" ref="C5:C29" si="2">C4+1</f>
        <v>45201</v>
      </c>
      <c r="D5" s="97"/>
      <c r="E5" s="108"/>
      <c r="F5" s="108"/>
      <c r="G5" s="108"/>
      <c r="H5" s="91" t="str">
        <f t="shared" si="0"/>
        <v/>
      </c>
      <c r="I5" s="91">
        <f>IF(OR(A5+B5 &gt; 0,Config!$C$4 &gt;C5),"",LOOKUP(WEEKDAY(C5,2),Config!$C$10:$C$14,Config!$E$10:$E$14))</f>
        <v>0.33333333333333337</v>
      </c>
      <c r="J5" s="98" t="str">
        <f t="shared" si="1"/>
        <v/>
      </c>
      <c r="K5" s="99"/>
    </row>
    <row r="6" spans="1:11" ht="14.25" customHeight="1" x14ac:dyDescent="0.4">
      <c r="A6" s="95">
        <f>IFERROR(VLOOKUP(C6,Config!$B$7:$B$22,1,FALSE),0)</f>
        <v>45202</v>
      </c>
      <c r="B6" s="89">
        <f>IFERROR(IF(AND(WEEKDAY(C6,2) &lt; 6,(LOOKUP(WEEKDAY(C6,2),Config!$C$10:$C$14,Config!$E$10:$E$14)&gt;0)),0,1),1)</f>
        <v>0</v>
      </c>
      <c r="C6" s="96">
        <f t="shared" si="2"/>
        <v>45202</v>
      </c>
      <c r="D6" s="97"/>
      <c r="E6" s="108"/>
      <c r="F6" s="108"/>
      <c r="G6" s="108"/>
      <c r="H6" s="91" t="str">
        <f t="shared" si="0"/>
        <v/>
      </c>
      <c r="I6" s="91" t="str">
        <f>IF(OR(A6+B6 &gt; 0,Config!$C$4 &gt;C6),"",LOOKUP(WEEKDAY(C6,2),Config!$C$10:$C$14,Config!$E$10:$E$14))</f>
        <v/>
      </c>
      <c r="J6" s="98" t="str">
        <f t="shared" si="1"/>
        <v/>
      </c>
      <c r="K6" s="99"/>
    </row>
    <row r="7" spans="1:11" ht="14.25" customHeight="1" x14ac:dyDescent="0.4">
      <c r="A7" s="95">
        <f>IFERROR(VLOOKUP(C7,Config!$B$7:$B$22,1,FALSE),0)</f>
        <v>0</v>
      </c>
      <c r="B7" s="89">
        <f>IFERROR(IF(AND(WEEKDAY(C7,2) &lt; 6,(LOOKUP(WEEKDAY(C7,2),Config!$C$10:$C$14,Config!$E$10:$E$14)&gt;0)),0,1),1)</f>
        <v>0</v>
      </c>
      <c r="C7" s="96">
        <f t="shared" si="2"/>
        <v>45203</v>
      </c>
      <c r="D7" s="97"/>
      <c r="E7" s="108"/>
      <c r="F7" s="108"/>
      <c r="G7" s="108"/>
      <c r="H7" s="91" t="str">
        <f t="shared" si="0"/>
        <v/>
      </c>
      <c r="I7" s="91">
        <f>IF(OR(A7+B7 &gt; 0,Config!$C$4 &gt;C7),"",LOOKUP(WEEKDAY(C7,2),Config!$C$10:$C$14,Config!$E$10:$E$14))</f>
        <v>0.33333333333333337</v>
      </c>
      <c r="J7" s="98" t="str">
        <f t="shared" si="1"/>
        <v/>
      </c>
      <c r="K7" s="89"/>
    </row>
    <row r="8" spans="1:11" ht="14.25" customHeight="1" x14ac:dyDescent="0.4">
      <c r="A8" s="95">
        <f>IFERROR(VLOOKUP(C8,Config!$B$7:$B$22,1,FALSE),0)</f>
        <v>0</v>
      </c>
      <c r="B8" s="89">
        <f>IFERROR(IF(AND(WEEKDAY(C8,2) &lt; 6,(LOOKUP(WEEKDAY(C8,2),Config!$C$10:$C$14,Config!$E$10:$E$14)&gt;0)),0,1),1)</f>
        <v>0</v>
      </c>
      <c r="C8" s="96">
        <f t="shared" si="2"/>
        <v>45204</v>
      </c>
      <c r="D8" s="97"/>
      <c r="E8" s="108"/>
      <c r="F8" s="108"/>
      <c r="G8" s="108"/>
      <c r="H8" s="91" t="str">
        <f t="shared" si="0"/>
        <v/>
      </c>
      <c r="I8" s="91">
        <f>IF(OR(A8+B8 &gt; 0,Config!$C$4 &gt;C8),"",LOOKUP(WEEKDAY(C8,2),Config!$C$10:$C$14,Config!$E$10:$E$14))</f>
        <v>0.33333333333333337</v>
      </c>
      <c r="J8" s="98" t="str">
        <f t="shared" si="1"/>
        <v/>
      </c>
      <c r="K8" s="89"/>
    </row>
    <row r="9" spans="1:11" ht="14.25" customHeight="1" x14ac:dyDescent="0.4">
      <c r="A9" s="95">
        <f>IFERROR(VLOOKUP(C9,Config!$B$7:$B$22,1,FALSE),0)</f>
        <v>0</v>
      </c>
      <c r="B9" s="89">
        <f>IFERROR(IF(AND(WEEKDAY(C9,2) &lt; 6,(LOOKUP(WEEKDAY(C9,2),Config!$C$10:$C$14,Config!$E$10:$E$14)&gt;0)),0,1),1)</f>
        <v>0</v>
      </c>
      <c r="C9" s="96">
        <f t="shared" si="2"/>
        <v>45205</v>
      </c>
      <c r="D9" s="97"/>
      <c r="E9" s="108"/>
      <c r="F9" s="108"/>
      <c r="G9" s="108"/>
      <c r="H9" s="91" t="str">
        <f t="shared" si="0"/>
        <v/>
      </c>
      <c r="I9" s="91">
        <f>IF(OR(A9+B9 &gt; 0,Config!$C$4 &gt;C9),"",LOOKUP(WEEKDAY(C9,2),Config!$C$10:$C$14,Config!$E$10:$E$14))</f>
        <v>0.33333333333333337</v>
      </c>
      <c r="J9" s="98" t="str">
        <f t="shared" si="1"/>
        <v/>
      </c>
      <c r="K9" s="89"/>
    </row>
    <row r="10" spans="1:11" ht="14.25" customHeight="1" x14ac:dyDescent="0.4">
      <c r="A10" s="95">
        <f>IFERROR(VLOOKUP(C10,Config!$B$7:$B$22,1,FALSE),0)</f>
        <v>0</v>
      </c>
      <c r="B10" s="89">
        <f>IFERROR(IF(AND(WEEKDAY(C10,2) &lt; 6,(LOOKUP(WEEKDAY(C10,2),Config!$C$10:$C$14,Config!$E$10:$E$14)&gt;0)),0,1),1)</f>
        <v>1</v>
      </c>
      <c r="C10" s="96">
        <f t="shared" si="2"/>
        <v>45206</v>
      </c>
      <c r="D10" s="97"/>
      <c r="E10" s="108"/>
      <c r="F10" s="108"/>
      <c r="G10" s="108"/>
      <c r="H10" s="91" t="str">
        <f t="shared" si="0"/>
        <v/>
      </c>
      <c r="I10" s="91" t="str">
        <f>IF(OR(A10+B10 &gt; 0,Config!$C$4 &gt;C10),"",LOOKUP(WEEKDAY(C10,2),Config!$C$10:$C$14,Config!$E$10:$E$14))</f>
        <v/>
      </c>
      <c r="J10" s="98" t="str">
        <f t="shared" si="1"/>
        <v/>
      </c>
      <c r="K10" s="89"/>
    </row>
    <row r="11" spans="1:11" ht="14.25" customHeight="1" x14ac:dyDescent="0.4">
      <c r="A11" s="95">
        <f>IFERROR(VLOOKUP(C11,Config!$B$7:$B$22,1,FALSE),0)</f>
        <v>0</v>
      </c>
      <c r="B11" s="89">
        <f>IFERROR(IF(AND(WEEKDAY(C11,2) &lt; 6,(LOOKUP(WEEKDAY(C11,2),Config!$C$10:$C$14,Config!$E$10:$E$14)&gt;0)),0,1),1)</f>
        <v>1</v>
      </c>
      <c r="C11" s="96">
        <f t="shared" si="2"/>
        <v>45207</v>
      </c>
      <c r="D11" s="97"/>
      <c r="E11" s="108"/>
      <c r="F11" s="108"/>
      <c r="G11" s="108"/>
      <c r="H11" s="91" t="str">
        <f t="shared" si="0"/>
        <v/>
      </c>
      <c r="I11" s="91" t="str">
        <f>IF(OR(A11+B11 &gt; 0,Config!$C$4 &gt;C11),"",LOOKUP(WEEKDAY(C11,2),Config!$C$10:$C$14,Config!$E$10:$E$14))</f>
        <v/>
      </c>
      <c r="J11" s="98" t="str">
        <f t="shared" si="1"/>
        <v/>
      </c>
      <c r="K11" s="89"/>
    </row>
    <row r="12" spans="1:11" ht="14.25" customHeight="1" x14ac:dyDescent="0.4">
      <c r="A12" s="95">
        <f>IFERROR(VLOOKUP(C12,Config!$B$7:$B$22,1,FALSE),0)</f>
        <v>0</v>
      </c>
      <c r="B12" s="89">
        <f>IFERROR(IF(AND(WEEKDAY(C12,2) &lt; 6,(LOOKUP(WEEKDAY(C12,2),Config!$C$10:$C$14,Config!$E$10:$E$14)&gt;0)),0,1),1)</f>
        <v>0</v>
      </c>
      <c r="C12" s="96">
        <f t="shared" si="2"/>
        <v>45208</v>
      </c>
      <c r="D12" s="97"/>
      <c r="E12" s="108"/>
      <c r="F12" s="108"/>
      <c r="G12" s="108"/>
      <c r="H12" s="91" t="str">
        <f t="shared" si="0"/>
        <v/>
      </c>
      <c r="I12" s="91">
        <f>IF(OR(A12+B12 &gt; 0,Config!$C$4 &gt;C12),"",LOOKUP(WEEKDAY(C12,2),Config!$C$10:$C$14,Config!$E$10:$E$14))</f>
        <v>0.33333333333333337</v>
      </c>
      <c r="J12" s="98" t="str">
        <f t="shared" si="1"/>
        <v/>
      </c>
      <c r="K12" s="89"/>
    </row>
    <row r="13" spans="1:11" ht="14.25" customHeight="1" x14ac:dyDescent="0.4">
      <c r="A13" s="95">
        <f>IFERROR(VLOOKUP(C13,Config!$B$7:$B$22,1,FALSE),0)</f>
        <v>0</v>
      </c>
      <c r="B13" s="89">
        <f>IFERROR(IF(AND(WEEKDAY(C13,2) &lt; 6,(LOOKUP(WEEKDAY(C13,2),Config!$C$10:$C$14,Config!$E$10:$E$14)&gt;0)),0,1),1)</f>
        <v>0</v>
      </c>
      <c r="C13" s="96">
        <f t="shared" si="2"/>
        <v>45209</v>
      </c>
      <c r="D13" s="97"/>
      <c r="E13" s="108"/>
      <c r="F13" s="108"/>
      <c r="G13" s="108"/>
      <c r="H13" s="91" t="str">
        <f t="shared" si="0"/>
        <v/>
      </c>
      <c r="I13" s="91">
        <f>IF(OR(A13+B13 &gt; 0,Config!$C$4 &gt;C13),"",LOOKUP(WEEKDAY(C13,2),Config!$C$10:$C$14,Config!$E$10:$E$14))</f>
        <v>0.33333333333333337</v>
      </c>
      <c r="J13" s="98" t="str">
        <f t="shared" si="1"/>
        <v/>
      </c>
      <c r="K13" s="89"/>
    </row>
    <row r="14" spans="1:11" ht="14.25" customHeight="1" x14ac:dyDescent="0.4">
      <c r="A14" s="95">
        <f>IFERROR(VLOOKUP(C14,Config!$B$7:$B$22,1,FALSE),0)</f>
        <v>0</v>
      </c>
      <c r="B14" s="89">
        <f>IFERROR(IF(AND(WEEKDAY(C14,2) &lt; 6,(LOOKUP(WEEKDAY(C14,2),Config!$C$10:$C$14,Config!$E$10:$E$14)&gt;0)),0,1),1)</f>
        <v>0</v>
      </c>
      <c r="C14" s="96">
        <f t="shared" si="2"/>
        <v>45210</v>
      </c>
      <c r="D14" s="97"/>
      <c r="E14" s="108"/>
      <c r="F14" s="108"/>
      <c r="G14" s="108"/>
      <c r="H14" s="91" t="str">
        <f t="shared" si="0"/>
        <v/>
      </c>
      <c r="I14" s="91">
        <f>IF(OR(A14+B14 &gt; 0,Config!$C$4 &gt;C14),"",LOOKUP(WEEKDAY(C14,2),Config!$C$10:$C$14,Config!$E$10:$E$14))</f>
        <v>0.33333333333333337</v>
      </c>
      <c r="J14" s="98" t="str">
        <f t="shared" si="1"/>
        <v/>
      </c>
      <c r="K14" s="89"/>
    </row>
    <row r="15" spans="1:11" ht="14.25" customHeight="1" x14ac:dyDescent="0.4">
      <c r="A15" s="95">
        <f>IFERROR(VLOOKUP(C15,Config!$B$7:$B$22,1,FALSE),0)</f>
        <v>0</v>
      </c>
      <c r="B15" s="89">
        <f>IFERROR(IF(AND(WEEKDAY(C15,2) &lt; 6,(LOOKUP(WEEKDAY(C15,2),Config!$C$10:$C$14,Config!$E$10:$E$14)&gt;0)),0,1),1)</f>
        <v>0</v>
      </c>
      <c r="C15" s="96">
        <f t="shared" si="2"/>
        <v>45211</v>
      </c>
      <c r="D15" s="97"/>
      <c r="E15" s="108"/>
      <c r="F15" s="108"/>
      <c r="G15" s="108"/>
      <c r="H15" s="91" t="str">
        <f t="shared" si="0"/>
        <v/>
      </c>
      <c r="I15" s="91">
        <f>IF(OR(A15+B15 &gt; 0,Config!$C$4 &gt;C15),"",LOOKUP(WEEKDAY(C15,2),Config!$C$10:$C$14,Config!$E$10:$E$14))</f>
        <v>0.33333333333333337</v>
      </c>
      <c r="J15" s="98" t="str">
        <f t="shared" si="1"/>
        <v/>
      </c>
      <c r="K15" s="89"/>
    </row>
    <row r="16" spans="1:11" ht="14.25" customHeight="1" x14ac:dyDescent="0.4">
      <c r="A16" s="95">
        <f>IFERROR(VLOOKUP(C16,Config!$B$7:$B$22,1,FALSE),0)</f>
        <v>0</v>
      </c>
      <c r="B16" s="89">
        <f>IFERROR(IF(AND(WEEKDAY(C16,2) &lt; 6,(LOOKUP(WEEKDAY(C16,2),Config!$C$10:$C$14,Config!$E$10:$E$14)&gt;0)),0,1),1)</f>
        <v>0</v>
      </c>
      <c r="C16" s="96">
        <f t="shared" si="2"/>
        <v>45212</v>
      </c>
      <c r="D16" s="97"/>
      <c r="E16" s="108"/>
      <c r="F16" s="108"/>
      <c r="G16" s="108"/>
      <c r="H16" s="91" t="str">
        <f t="shared" si="0"/>
        <v/>
      </c>
      <c r="I16" s="91">
        <f>IF(OR(A16+B16 &gt; 0,Config!$C$4 &gt;C16),"",LOOKUP(WEEKDAY(C16,2),Config!$C$10:$C$14,Config!$E$10:$E$14))</f>
        <v>0.33333333333333337</v>
      </c>
      <c r="J16" s="98" t="str">
        <f t="shared" si="1"/>
        <v/>
      </c>
      <c r="K16" s="89"/>
    </row>
    <row r="17" spans="1:13" ht="14.25" customHeight="1" x14ac:dyDescent="0.4">
      <c r="A17" s="95">
        <f>IFERROR(VLOOKUP(C17,Config!$B$7:$B$22,1,FALSE),0)</f>
        <v>0</v>
      </c>
      <c r="B17" s="89">
        <f>IFERROR(IF(AND(WEEKDAY(C17,2) &lt; 6,(LOOKUP(WEEKDAY(C17,2),Config!$C$10:$C$14,Config!$E$10:$E$14)&gt;0)),0,1),1)</f>
        <v>1</v>
      </c>
      <c r="C17" s="96">
        <f t="shared" si="2"/>
        <v>45213</v>
      </c>
      <c r="D17" s="97"/>
      <c r="E17" s="108"/>
      <c r="F17" s="108"/>
      <c r="G17" s="108"/>
      <c r="H17" s="91" t="str">
        <f t="shared" si="0"/>
        <v/>
      </c>
      <c r="I17" s="91" t="str">
        <f>IF(OR(A17+B17 &gt; 0,Config!$C$4 &gt;C17),"",LOOKUP(WEEKDAY(C17,2),Config!$C$10:$C$14,Config!$E$10:$E$14))</f>
        <v/>
      </c>
      <c r="J17" s="98" t="str">
        <f t="shared" si="1"/>
        <v/>
      </c>
      <c r="K17" s="89"/>
      <c r="M17" s="77"/>
    </row>
    <row r="18" spans="1:13" ht="14.25" customHeight="1" x14ac:dyDescent="0.4">
      <c r="A18" s="95">
        <f>IFERROR(VLOOKUP(C18,Config!$B$7:$B$22,1,FALSE),0)</f>
        <v>0</v>
      </c>
      <c r="B18" s="89">
        <f>IFERROR(IF(AND(WEEKDAY(C18,2) &lt; 6,(LOOKUP(WEEKDAY(C18,2),Config!$C$10:$C$14,Config!$E$10:$E$14)&gt;0)),0,1),1)</f>
        <v>1</v>
      </c>
      <c r="C18" s="96">
        <f t="shared" si="2"/>
        <v>45214</v>
      </c>
      <c r="D18" s="97"/>
      <c r="E18" s="108"/>
      <c r="F18" s="108"/>
      <c r="G18" s="108"/>
      <c r="H18" s="91" t="str">
        <f t="shared" si="0"/>
        <v/>
      </c>
      <c r="I18" s="91" t="str">
        <f>IF(OR(A18+B18 &gt; 0,Config!$C$4 &gt;C18),"",LOOKUP(WEEKDAY(C18,2),Config!$C$10:$C$14,Config!$E$10:$E$14))</f>
        <v/>
      </c>
      <c r="J18" s="98" t="str">
        <f t="shared" si="1"/>
        <v/>
      </c>
      <c r="K18" s="89"/>
    </row>
    <row r="19" spans="1:13" ht="14.25" customHeight="1" x14ac:dyDescent="0.4">
      <c r="A19" s="95">
        <f>IFERROR(VLOOKUP(C19,Config!$B$7:$B$22,1,FALSE),0)</f>
        <v>0</v>
      </c>
      <c r="B19" s="89">
        <f>IFERROR(IF(AND(WEEKDAY(C19,2) &lt; 6,(LOOKUP(WEEKDAY(C19,2),Config!$C$10:$C$14,Config!$E$10:$E$14)&gt;0)),0,1),1)</f>
        <v>0</v>
      </c>
      <c r="C19" s="96">
        <f t="shared" si="2"/>
        <v>45215</v>
      </c>
      <c r="D19" s="97"/>
      <c r="E19" s="108"/>
      <c r="F19" s="108"/>
      <c r="G19" s="108"/>
      <c r="H19" s="91" t="str">
        <f t="shared" si="0"/>
        <v/>
      </c>
      <c r="I19" s="91">
        <f>IF(OR(A19+B19 &gt; 0,Config!$C$4 &gt;C19),"",LOOKUP(WEEKDAY(C19,2),Config!$C$10:$C$14,Config!$E$10:$E$14))</f>
        <v>0.33333333333333337</v>
      </c>
      <c r="J19" s="98" t="str">
        <f t="shared" si="1"/>
        <v/>
      </c>
      <c r="K19" s="89"/>
    </row>
    <row r="20" spans="1:13" ht="14.25" customHeight="1" x14ac:dyDescent="0.4">
      <c r="A20" s="95">
        <f>IFERROR(VLOOKUP(C20,Config!$B$7:$B$22,1,FALSE),0)</f>
        <v>0</v>
      </c>
      <c r="B20" s="89">
        <f>IFERROR(IF(AND(WEEKDAY(C20,2) &lt; 6,(LOOKUP(WEEKDAY(C20,2),Config!$C$10:$C$14,Config!$E$10:$E$14)&gt;0)),0,1),1)</f>
        <v>0</v>
      </c>
      <c r="C20" s="96">
        <f t="shared" si="2"/>
        <v>45216</v>
      </c>
      <c r="D20" s="97"/>
      <c r="E20" s="108"/>
      <c r="F20" s="108"/>
      <c r="G20" s="108"/>
      <c r="H20" s="91" t="str">
        <f t="shared" si="0"/>
        <v/>
      </c>
      <c r="I20" s="91">
        <f>IF(OR(A20+B20 &gt; 0,Config!$C$4 &gt;C20),"",LOOKUP(WEEKDAY(C20,2),Config!$C$10:$C$14,Config!$E$10:$E$14))</f>
        <v>0.33333333333333337</v>
      </c>
      <c r="J20" s="98" t="str">
        <f t="shared" si="1"/>
        <v/>
      </c>
      <c r="K20" s="89"/>
    </row>
    <row r="21" spans="1:13" ht="14.25" customHeight="1" x14ac:dyDescent="0.4">
      <c r="A21" s="95">
        <f>IFERROR(VLOOKUP(C21,Config!$B$7:$B$22,1,FALSE),0)</f>
        <v>0</v>
      </c>
      <c r="B21" s="89">
        <f>IFERROR(IF(AND(WEEKDAY(C21,2) &lt; 6,(LOOKUP(WEEKDAY(C21,2),Config!$C$10:$C$14,Config!$E$10:$E$14)&gt;0)),0,1),1)</f>
        <v>0</v>
      </c>
      <c r="C21" s="96">
        <f t="shared" si="2"/>
        <v>45217</v>
      </c>
      <c r="D21" s="97"/>
      <c r="E21" s="108"/>
      <c r="F21" s="108"/>
      <c r="G21" s="108"/>
      <c r="H21" s="91" t="str">
        <f t="shared" si="0"/>
        <v/>
      </c>
      <c r="I21" s="91">
        <f>IF(OR(A21+B21 &gt; 0,Config!$C$4 &gt;C21),"",LOOKUP(WEEKDAY(C21,2),Config!$C$10:$C$14,Config!$E$10:$E$14))</f>
        <v>0.33333333333333337</v>
      </c>
      <c r="J21" s="98" t="str">
        <f t="shared" si="1"/>
        <v/>
      </c>
      <c r="K21" s="89"/>
    </row>
    <row r="22" spans="1:13" ht="14.25" customHeight="1" x14ac:dyDescent="0.4">
      <c r="A22" s="95">
        <f>IFERROR(VLOOKUP(C22,Config!$B$7:$B$22,1,FALSE),0)</f>
        <v>0</v>
      </c>
      <c r="B22" s="89">
        <f>IFERROR(IF(AND(WEEKDAY(C22,2) &lt; 6,(LOOKUP(WEEKDAY(C22,2),Config!$C$10:$C$14,Config!$E$10:$E$14)&gt;0)),0,1),1)</f>
        <v>0</v>
      </c>
      <c r="C22" s="96">
        <f t="shared" si="2"/>
        <v>45218</v>
      </c>
      <c r="D22" s="97"/>
      <c r="E22" s="108"/>
      <c r="F22" s="108"/>
      <c r="G22" s="108"/>
      <c r="H22" s="91" t="str">
        <f t="shared" si="0"/>
        <v/>
      </c>
      <c r="I22" s="91">
        <f>IF(OR(A22+B22 &gt; 0,Config!$C$4 &gt;C22),"",LOOKUP(WEEKDAY(C22,2),Config!$C$10:$C$14,Config!$E$10:$E$14))</f>
        <v>0.33333333333333337</v>
      </c>
      <c r="J22" s="98" t="str">
        <f t="shared" si="1"/>
        <v/>
      </c>
      <c r="K22" s="89"/>
    </row>
    <row r="23" spans="1:13" ht="14.25" customHeight="1" x14ac:dyDescent="0.4">
      <c r="A23" s="95">
        <f>IFERROR(VLOOKUP(C23,Config!$B$7:$B$22,1,FALSE),0)</f>
        <v>0</v>
      </c>
      <c r="B23" s="89">
        <f>IFERROR(IF(AND(WEEKDAY(C23,2) &lt; 6,(LOOKUP(WEEKDAY(C23,2),Config!$C$10:$C$14,Config!$E$10:$E$14)&gt;0)),0,1),1)</f>
        <v>0</v>
      </c>
      <c r="C23" s="96">
        <f t="shared" si="2"/>
        <v>45219</v>
      </c>
      <c r="D23" s="97"/>
      <c r="E23" s="108"/>
      <c r="F23" s="108"/>
      <c r="G23" s="108"/>
      <c r="H23" s="91" t="str">
        <f t="shared" si="0"/>
        <v/>
      </c>
      <c r="I23" s="91">
        <f>IF(OR(A23+B23 &gt; 0,Config!$C$4 &gt;C23),"",LOOKUP(WEEKDAY(C23,2),Config!$C$10:$C$14,Config!$E$10:$E$14))</f>
        <v>0.33333333333333337</v>
      </c>
      <c r="J23" s="98" t="str">
        <f t="shared" si="1"/>
        <v/>
      </c>
      <c r="K23" s="89"/>
    </row>
    <row r="24" spans="1:13" ht="14.25" customHeight="1" x14ac:dyDescent="0.4">
      <c r="A24" s="95">
        <f>IFERROR(VLOOKUP(C24,Config!$B$7:$B$22,1,FALSE),0)</f>
        <v>0</v>
      </c>
      <c r="B24" s="89">
        <f>IFERROR(IF(AND(WEEKDAY(C24,2) &lt; 6,(LOOKUP(WEEKDAY(C24,2),Config!$C$10:$C$14,Config!$E$10:$E$14)&gt;0)),0,1),1)</f>
        <v>1</v>
      </c>
      <c r="C24" s="96">
        <f t="shared" si="2"/>
        <v>45220</v>
      </c>
      <c r="D24" s="97"/>
      <c r="E24" s="108"/>
      <c r="F24" s="108"/>
      <c r="G24" s="108"/>
      <c r="H24" s="91" t="str">
        <f t="shared" si="0"/>
        <v/>
      </c>
      <c r="I24" s="91" t="str">
        <f>IF(OR(A24+B24 &gt; 0,Config!$C$4 &gt;C24),"",LOOKUP(WEEKDAY(C24,2),Config!$C$10:$C$14,Config!$E$10:$E$14))</f>
        <v/>
      </c>
      <c r="J24" s="98" t="str">
        <f t="shared" si="1"/>
        <v/>
      </c>
      <c r="K24" s="89"/>
    </row>
    <row r="25" spans="1:13" ht="14.25" customHeight="1" x14ac:dyDescent="0.4">
      <c r="A25" s="95">
        <f>IFERROR(VLOOKUP(C25,Config!$B$7:$B$22,1,FALSE),0)</f>
        <v>0</v>
      </c>
      <c r="B25" s="89">
        <f>IFERROR(IF(AND(WEEKDAY(C25,2) &lt; 6,(LOOKUP(WEEKDAY(C25,2),Config!$C$10:$C$14,Config!$E$10:$E$14)&gt;0)),0,1),1)</f>
        <v>1</v>
      </c>
      <c r="C25" s="96">
        <f t="shared" si="2"/>
        <v>45221</v>
      </c>
      <c r="D25" s="97"/>
      <c r="E25" s="108"/>
      <c r="F25" s="108"/>
      <c r="G25" s="108"/>
      <c r="H25" s="91" t="str">
        <f t="shared" si="0"/>
        <v/>
      </c>
      <c r="I25" s="91" t="str">
        <f>IF(OR(A25+B25 &gt; 0,Config!$C$4 &gt;C25),"",LOOKUP(WEEKDAY(C25,2),Config!$C$10:$C$14,Config!$E$10:$E$14))</f>
        <v/>
      </c>
      <c r="J25" s="98" t="str">
        <f t="shared" si="1"/>
        <v/>
      </c>
      <c r="K25" s="89"/>
    </row>
    <row r="26" spans="1:13" ht="14.25" customHeight="1" x14ac:dyDescent="0.4">
      <c r="A26" s="95">
        <f>IFERROR(VLOOKUP(C26,Config!$B$7:$B$22,1,FALSE),0)</f>
        <v>0</v>
      </c>
      <c r="B26" s="89">
        <f>IFERROR(IF(AND(WEEKDAY(C26,2) &lt; 6,(LOOKUP(WEEKDAY(C26,2),Config!$C$10:$C$14,Config!$E$10:$E$14)&gt;0)),0,1),1)</f>
        <v>0</v>
      </c>
      <c r="C26" s="96">
        <f t="shared" si="2"/>
        <v>45222</v>
      </c>
      <c r="D26" s="97"/>
      <c r="E26" s="108"/>
      <c r="F26" s="108"/>
      <c r="G26" s="108"/>
      <c r="H26" s="91" t="str">
        <f t="shared" si="0"/>
        <v/>
      </c>
      <c r="I26" s="91">
        <f>IF(OR(A26+B26 &gt; 0,Config!$C$4 &gt;C26),"",LOOKUP(WEEKDAY(C26,2),Config!$C$10:$C$14,Config!$E$10:$E$14))</f>
        <v>0.33333333333333337</v>
      </c>
      <c r="J26" s="98" t="str">
        <f t="shared" si="1"/>
        <v/>
      </c>
      <c r="K26" s="89"/>
    </row>
    <row r="27" spans="1:13" ht="14.25" customHeight="1" x14ac:dyDescent="0.4">
      <c r="A27" s="95">
        <f>IFERROR(VLOOKUP(C27,Config!$B$7:$B$22,1,FALSE),0)</f>
        <v>0</v>
      </c>
      <c r="B27" s="89">
        <f>IFERROR(IF(AND(WEEKDAY(C27,2) &lt; 6,(LOOKUP(WEEKDAY(C27,2),Config!$C$10:$C$14,Config!$E$10:$E$14)&gt;0)),0,1),1)</f>
        <v>0</v>
      </c>
      <c r="C27" s="96">
        <f t="shared" si="2"/>
        <v>45223</v>
      </c>
      <c r="D27" s="97"/>
      <c r="E27" s="108"/>
      <c r="F27" s="108"/>
      <c r="G27" s="108"/>
      <c r="H27" s="91" t="str">
        <f t="shared" si="0"/>
        <v/>
      </c>
      <c r="I27" s="91">
        <f>IF(OR(A27+B27 &gt; 0,Config!$C$4 &gt;C27),"",LOOKUP(WEEKDAY(C27,2),Config!$C$10:$C$14,Config!$E$10:$E$14))</f>
        <v>0.33333333333333337</v>
      </c>
      <c r="J27" s="98" t="str">
        <f t="shared" si="1"/>
        <v/>
      </c>
      <c r="K27" s="89"/>
    </row>
    <row r="28" spans="1:13" ht="14.25" customHeight="1" x14ac:dyDescent="0.4">
      <c r="A28" s="95">
        <f>IFERROR(VLOOKUP(C28,Config!$B$7:$B$22,1,FALSE),0)</f>
        <v>0</v>
      </c>
      <c r="B28" s="89">
        <f>IFERROR(IF(AND(WEEKDAY(C28,2) &lt; 6,(LOOKUP(WEEKDAY(C28,2),Config!$C$10:$C$14,Config!$E$10:$E$14)&gt;0)),0,1),1)</f>
        <v>0</v>
      </c>
      <c r="C28" s="96">
        <f t="shared" si="2"/>
        <v>45224</v>
      </c>
      <c r="D28" s="97"/>
      <c r="E28" s="108"/>
      <c r="F28" s="108"/>
      <c r="G28" s="108"/>
      <c r="H28" s="91" t="str">
        <f t="shared" si="0"/>
        <v/>
      </c>
      <c r="I28" s="91">
        <f>IF(OR(A28+B28 &gt; 0,Config!$C$4 &gt;C28),"",LOOKUP(WEEKDAY(C28,2),Config!$C$10:$C$14,Config!$E$10:$E$14))</f>
        <v>0.33333333333333337</v>
      </c>
      <c r="J28" s="98" t="str">
        <f t="shared" si="1"/>
        <v/>
      </c>
      <c r="K28" s="89"/>
    </row>
    <row r="29" spans="1:13" ht="14.25" customHeight="1" x14ac:dyDescent="0.4">
      <c r="A29" s="95">
        <f>IFERROR(VLOOKUP(C29,Config!$B$7:$B$22,1,FALSE),0)</f>
        <v>0</v>
      </c>
      <c r="B29" s="89">
        <f>IFERROR(IF(AND(WEEKDAY(C29,2) &lt; 6,(LOOKUP(WEEKDAY(C29,2),Config!$C$10:$C$14,Config!$E$10:$E$14)&gt;0)),0,1),1)</f>
        <v>0</v>
      </c>
      <c r="C29" s="96">
        <f t="shared" si="2"/>
        <v>45225</v>
      </c>
      <c r="D29" s="97"/>
      <c r="E29" s="108"/>
      <c r="F29" s="108"/>
      <c r="G29" s="108"/>
      <c r="H29" s="91" t="str">
        <f t="shared" si="0"/>
        <v/>
      </c>
      <c r="I29" s="91">
        <f>IF(OR(A29+B29 &gt; 0,Config!$C$4 &gt;C29),"",LOOKUP(WEEKDAY(C29,2),Config!$C$10:$C$14,Config!$E$10:$E$14))</f>
        <v>0.33333333333333337</v>
      </c>
      <c r="J29" s="98" t="str">
        <f t="shared" si="1"/>
        <v/>
      </c>
      <c r="K29" s="89"/>
    </row>
    <row r="30" spans="1:13" ht="14.25" customHeight="1" x14ac:dyDescent="0.4">
      <c r="A30" s="95">
        <f>IFERROR(VLOOKUP(C30,Config!$B$7:$B$22,1,FALSE),0)</f>
        <v>0</v>
      </c>
      <c r="B30" s="89">
        <f>IFERROR(IF(AND(WEEKDAY(C30,2) &lt; 6,(LOOKUP(WEEKDAY(C30,2),Config!$C$10:$C$14,Config!$E$10:$E$14)&gt;0)),0,1),1)</f>
        <v>0</v>
      </c>
      <c r="C30" s="96">
        <f t="shared" ref="C30:C33" si="3">IF(MONTH(C29+1)=$A$1,C29+1,"")</f>
        <v>45226</v>
      </c>
      <c r="D30" s="97"/>
      <c r="E30" s="108"/>
      <c r="F30" s="108"/>
      <c r="G30" s="108"/>
      <c r="H30" s="91" t="str">
        <f t="shared" si="0"/>
        <v/>
      </c>
      <c r="I30" s="91">
        <f>IF(OR(A30+B30 &gt; 0,Config!$C$4 &gt;C30),"",LOOKUP(WEEKDAY(C30,2),Config!$C$10:$C$14,Config!$E$10:$E$14))</f>
        <v>0.33333333333333337</v>
      </c>
      <c r="J30" s="98" t="str">
        <f t="shared" si="1"/>
        <v/>
      </c>
      <c r="K30" s="89"/>
    </row>
    <row r="31" spans="1:13" ht="14.25" customHeight="1" x14ac:dyDescent="0.4">
      <c r="A31" s="95">
        <f>IFERROR(VLOOKUP(C31,Config!$B$7:$B$22,1,FALSE),0)</f>
        <v>0</v>
      </c>
      <c r="B31" s="89">
        <f>IFERROR(IF(AND(WEEKDAY(C31,2) &lt; 6,(LOOKUP(WEEKDAY(C31,2),Config!$C$10:$C$14,Config!$E$10:$E$14)&gt;0)),0,1),1)</f>
        <v>1</v>
      </c>
      <c r="C31" s="96">
        <f t="shared" si="3"/>
        <v>45227</v>
      </c>
      <c r="D31" s="97"/>
      <c r="E31" s="108"/>
      <c r="F31" s="108"/>
      <c r="G31" s="108"/>
      <c r="H31" s="91" t="str">
        <f t="shared" si="0"/>
        <v/>
      </c>
      <c r="I31" s="91" t="str">
        <f>IF(OR(A31+B31 &gt; 0,Config!$C$4 &gt;C31),"",LOOKUP(WEEKDAY(C31,2),Config!$C$10:$C$14,Config!$E$10:$E$14))</f>
        <v/>
      </c>
      <c r="J31" s="98" t="str">
        <f t="shared" si="1"/>
        <v/>
      </c>
      <c r="K31" s="89"/>
    </row>
    <row r="32" spans="1:13" ht="14.25" customHeight="1" x14ac:dyDescent="0.4">
      <c r="A32" s="95">
        <f>IFERROR(VLOOKUP(C32,Config!$B$7:$B$22,1,FALSE),0)</f>
        <v>0</v>
      </c>
      <c r="B32" s="89">
        <f>IFERROR(IF(AND(WEEKDAY(C32,2) &lt; 6,(LOOKUP(WEEKDAY(C32,2),Config!$C$10:$C$14,Config!$E$10:$E$14)&gt;0)),0,1),1)</f>
        <v>1</v>
      </c>
      <c r="C32" s="96">
        <f t="shared" si="3"/>
        <v>45228</v>
      </c>
      <c r="D32" s="97"/>
      <c r="E32" s="108"/>
      <c r="F32" s="108"/>
      <c r="G32" s="108"/>
      <c r="H32" s="91" t="str">
        <f t="shared" si="0"/>
        <v/>
      </c>
      <c r="I32" s="91" t="str">
        <f>IF(OR(A32+B32 &gt; 0,Config!$C$4 &gt;C32),"",LOOKUP(WEEKDAY(C32,2),Config!$C$10:$C$14,Config!$E$10:$E$14))</f>
        <v/>
      </c>
      <c r="J32" s="98" t="str">
        <f t="shared" si="1"/>
        <v/>
      </c>
      <c r="K32" s="89"/>
    </row>
    <row r="33" spans="1:11" ht="14.25" customHeight="1" x14ac:dyDescent="0.4">
      <c r="A33" s="95">
        <f>IFERROR(VLOOKUP(C33,Config!$B$7:$B$22,1,FALSE),0)</f>
        <v>0</v>
      </c>
      <c r="B33" s="89">
        <f>IFERROR(IF(AND(WEEKDAY(C33,2) &lt; 6,(LOOKUP(WEEKDAY(C33,2),Config!$C$10:$C$14,Config!$E$10:$E$14)&gt;0)),0,1),1)</f>
        <v>0</v>
      </c>
      <c r="C33" s="96">
        <f t="shared" si="3"/>
        <v>45229</v>
      </c>
      <c r="D33" s="97"/>
      <c r="E33" s="108"/>
      <c r="F33" s="108"/>
      <c r="G33" s="108"/>
      <c r="H33" s="91" t="str">
        <f t="shared" si="0"/>
        <v/>
      </c>
      <c r="I33" s="91">
        <f>IF(OR(A33+B33 &gt; 0,Config!$C$4 &gt;C33),"",LOOKUP(WEEKDAY(C33,2),Config!$C$10:$C$14,Config!$E$10:$E$14))</f>
        <v>0.33333333333333337</v>
      </c>
      <c r="J33" s="98" t="str">
        <f t="shared" si="1"/>
        <v/>
      </c>
      <c r="K33" s="89"/>
    </row>
    <row r="34" spans="1:11" ht="14.25" customHeight="1" x14ac:dyDescent="0.4">
      <c r="A34" s="95">
        <f>IFERROR(VLOOKUP(C34,Config!$B$7:$B$22,1,FALSE),0)</f>
        <v>0</v>
      </c>
      <c r="B34" s="89">
        <f>IFERROR(IF(AND(WEEKDAY(C34,2) &lt; 6,(LOOKUP(WEEKDAY(C34,2),Config!$C$10:$C$14,Config!$E$10:$E$14)&gt;0)),0,1),1)</f>
        <v>0</v>
      </c>
      <c r="C34" s="96">
        <f>IFERROR(IF(MONTH(C33+1)=$A$1,C33+1,""),"")</f>
        <v>45230</v>
      </c>
      <c r="D34" s="97"/>
      <c r="E34" s="108"/>
      <c r="F34" s="108"/>
      <c r="G34" s="108"/>
      <c r="H34" s="91" t="str">
        <f t="shared" si="0"/>
        <v/>
      </c>
      <c r="I34" s="91">
        <f>IF(OR(A34+B34 &gt; 0,Config!$C$4 &gt;C34),"",LOOKUP(WEEKDAY(C34,2),Config!$C$10:$C$14,Config!$E$10:$E$14))</f>
        <v>0.33333333333333337</v>
      </c>
      <c r="J34" s="98" t="str">
        <f t="shared" si="1"/>
        <v/>
      </c>
      <c r="K34" s="89"/>
    </row>
    <row r="35" spans="1:11" ht="14.25" customHeight="1" x14ac:dyDescent="0.35"/>
    <row r="36" spans="1:11" ht="14.25" customHeight="1" x14ac:dyDescent="0.35"/>
    <row r="37" spans="1:11" ht="14.25" customHeight="1" x14ac:dyDescent="0.35"/>
    <row r="38" spans="1:11" ht="14.25" customHeight="1" x14ac:dyDescent="0.35"/>
    <row r="39" spans="1:11" ht="14.25" customHeight="1" x14ac:dyDescent="0.35"/>
    <row r="40" spans="1:11" ht="14.25" customHeight="1" x14ac:dyDescent="0.35"/>
    <row r="41" spans="1:11" ht="14.25" customHeight="1" x14ac:dyDescent="0.35"/>
    <row r="42" spans="1:11" ht="14.25" customHeight="1" x14ac:dyDescent="0.35"/>
    <row r="43" spans="1:11" ht="14.25" customHeight="1" x14ac:dyDescent="0.35"/>
    <row r="44" spans="1:11" ht="14.25" customHeight="1" x14ac:dyDescent="0.35"/>
    <row r="45" spans="1:11" ht="14.25" customHeight="1" x14ac:dyDescent="0.35"/>
    <row r="46" spans="1:11" ht="14.25" customHeight="1" x14ac:dyDescent="0.35"/>
    <row r="47" spans="1:11" ht="14.25" customHeight="1" x14ac:dyDescent="0.35"/>
    <row r="48" spans="1:11"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4">
    <mergeCell ref="C1:C2"/>
    <mergeCell ref="E1:F1"/>
    <mergeCell ref="H1:I1"/>
    <mergeCell ref="H2:I2"/>
  </mergeCells>
  <conditionalFormatting sqref="C4:D4 C5 C6:H11 C12 C13:H18 C19 C20:H25 C26 C27:H28 C29 C30:H32 C33 C34:H34 E5:H5 E12:H12 E19:H19 E26:H26 E29:H29 E33:H33 H4 J4:J34">
    <cfRule type="expression" dxfId="41" priority="1" stopIfTrue="1">
      <formula>$C4=TODAY()</formula>
    </cfRule>
  </conditionalFormatting>
  <conditionalFormatting sqref="C4:D4 C5 C6:H11 C12 C13:H18 C19 C20:H25 C26 C27:H28 C29 C30:H32 C33 C34:H34 E5:H5 E12:H12 E19:H19 E26:H26 E29:H29 E33:H33 H4 J4:J34">
    <cfRule type="expression" dxfId="40" priority="2">
      <formula>$A4&gt;0</formula>
    </cfRule>
  </conditionalFormatting>
  <conditionalFormatting sqref="C4:D4 C5 C6:H11 C12 C13:H18 C19 C20:H25 C26 C27:H28 C29 C30:H32 C33 C34:H34 E5:H5 E12:H12 E19:H19 E26:H26 E29:H29 E33:H33 H4 J4:J34">
    <cfRule type="expression" dxfId="39" priority="3">
      <formula>$B4=1</formula>
    </cfRule>
  </conditionalFormatting>
  <conditionalFormatting sqref="D5">
    <cfRule type="expression" dxfId="38" priority="4" stopIfTrue="1">
      <formula>$C5=TODAY()</formula>
    </cfRule>
  </conditionalFormatting>
  <conditionalFormatting sqref="D5">
    <cfRule type="expression" dxfId="37" priority="5">
      <formula>$A5&gt;0</formula>
    </cfRule>
  </conditionalFormatting>
  <conditionalFormatting sqref="D5">
    <cfRule type="expression" dxfId="36" priority="6">
      <formula>$B5=1</formula>
    </cfRule>
  </conditionalFormatting>
  <conditionalFormatting sqref="D12">
    <cfRule type="expression" dxfId="35" priority="7" stopIfTrue="1">
      <formula>$C12=TODAY()</formula>
    </cfRule>
  </conditionalFormatting>
  <conditionalFormatting sqref="D12">
    <cfRule type="expression" dxfId="34" priority="8">
      <formula>$A12&gt;0</formula>
    </cfRule>
  </conditionalFormatting>
  <conditionalFormatting sqref="D12">
    <cfRule type="expression" dxfId="33" priority="9">
      <formula>$B12=1</formula>
    </cfRule>
  </conditionalFormatting>
  <conditionalFormatting sqref="D19">
    <cfRule type="expression" dxfId="32" priority="10" stopIfTrue="1">
      <formula>$C19=TODAY()</formula>
    </cfRule>
  </conditionalFormatting>
  <conditionalFormatting sqref="D19">
    <cfRule type="expression" dxfId="31" priority="11">
      <formula>$A19&gt;0</formula>
    </cfRule>
  </conditionalFormatting>
  <conditionalFormatting sqref="D19">
    <cfRule type="expression" dxfId="30" priority="12">
      <formula>$B19=1</formula>
    </cfRule>
  </conditionalFormatting>
  <conditionalFormatting sqref="D29">
    <cfRule type="expression" dxfId="29" priority="13" stopIfTrue="1">
      <formula>$C29=TODAY()</formula>
    </cfRule>
  </conditionalFormatting>
  <conditionalFormatting sqref="D29">
    <cfRule type="expression" dxfId="28" priority="14">
      <formula>$A29&gt;0</formula>
    </cfRule>
  </conditionalFormatting>
  <conditionalFormatting sqref="D29">
    <cfRule type="expression" dxfId="27" priority="15">
      <formula>$B29=1</formula>
    </cfRule>
  </conditionalFormatting>
  <conditionalFormatting sqref="D26">
    <cfRule type="expression" dxfId="26" priority="16" stopIfTrue="1">
      <formula>$C26=TODAY()</formula>
    </cfRule>
  </conditionalFormatting>
  <conditionalFormatting sqref="D26">
    <cfRule type="expression" dxfId="25" priority="17">
      <formula>$A26&gt;0</formula>
    </cfRule>
  </conditionalFormatting>
  <conditionalFormatting sqref="D26">
    <cfRule type="expression" dxfId="24" priority="18">
      <formula>$B26=1</formula>
    </cfRule>
  </conditionalFormatting>
  <conditionalFormatting sqref="D33">
    <cfRule type="expression" dxfId="23" priority="19" stopIfTrue="1">
      <formula>$C33=TODAY()</formula>
    </cfRule>
  </conditionalFormatting>
  <conditionalFormatting sqref="D33">
    <cfRule type="expression" dxfId="22" priority="20">
      <formula>$A33&gt;0</formula>
    </cfRule>
  </conditionalFormatting>
  <conditionalFormatting sqref="D33">
    <cfRule type="expression" dxfId="21" priority="21">
      <formula>$B33=1</formula>
    </cfRule>
  </conditionalFormatting>
  <conditionalFormatting sqref="I4:I34">
    <cfRule type="expression" dxfId="20" priority="22" stopIfTrue="1">
      <formula>$C4=TODAY()</formula>
    </cfRule>
  </conditionalFormatting>
  <conditionalFormatting sqref="I4:I34">
    <cfRule type="expression" dxfId="19" priority="23">
      <formula>$A4&gt;0</formula>
    </cfRule>
  </conditionalFormatting>
  <conditionalFormatting sqref="I4:I34">
    <cfRule type="expression" dxfId="18" priority="24">
      <formula>$B4=1</formula>
    </cfRule>
  </conditionalFormatting>
  <conditionalFormatting sqref="E4:G4">
    <cfRule type="expression" dxfId="17" priority="25" stopIfTrue="1">
      <formula>$C4=TODAY()</formula>
    </cfRule>
  </conditionalFormatting>
  <conditionalFormatting sqref="E4:G4">
    <cfRule type="expression" dxfId="16" priority="26">
      <formula>$A4&gt;0</formula>
    </cfRule>
  </conditionalFormatting>
  <conditionalFormatting sqref="E4:G4">
    <cfRule type="expression" dxfId="15" priority="27">
      <formula>$B4=1</formula>
    </cfRule>
  </conditionalFormatting>
  <pageMargins left="0.7" right="0.7" top="0.75" bottom="0.75"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000"/>
  <sheetViews>
    <sheetView workbookViewId="0">
      <pane ySplit="3" topLeftCell="A4" activePane="bottomLeft" state="frozen"/>
      <selection pane="bottomLeft" activeCell="G5" sqref="G5"/>
    </sheetView>
  </sheetViews>
  <sheetFormatPr baseColWidth="10" defaultColWidth="12.640625" defaultRowHeight="15" customHeight="1" x14ac:dyDescent="0.35"/>
  <cols>
    <col min="1" max="1" width="14.35546875" hidden="1" customWidth="1"/>
    <col min="2" max="2" width="8.35546875" hidden="1" customWidth="1"/>
    <col min="3" max="3" width="27.85546875" customWidth="1"/>
    <col min="4" max="4" width="25.85546875" customWidth="1"/>
    <col min="5" max="9" width="8" customWidth="1"/>
    <col min="10" max="10" width="7.35546875" customWidth="1"/>
    <col min="11" max="12" width="8" customWidth="1"/>
    <col min="13" max="13" width="8.85546875" customWidth="1"/>
    <col min="14" max="26" width="8" customWidth="1"/>
  </cols>
  <sheetData>
    <row r="1" spans="1:11" ht="14.25" customHeight="1" x14ac:dyDescent="0.4">
      <c r="A1" s="41">
        <v>11</v>
      </c>
      <c r="C1" s="124" t="str">
        <f>TEXT(DATE(Config!C2,A1,1),"MMMM")</f>
        <v>November</v>
      </c>
      <c r="E1" s="126" t="s">
        <v>55</v>
      </c>
      <c r="F1" s="127"/>
      <c r="G1" s="70" t="str">
        <f>IFERROR(IF($J$2-$J$1&lt;0,"-" &amp; TEXT(ABS($J$2-$J$1),"[h]:mm"),$J$2-$J$1),"")</f>
        <v>-168:00</v>
      </c>
      <c r="H1" s="128" t="s">
        <v>56</v>
      </c>
      <c r="I1" s="127"/>
      <c r="J1" s="71">
        <f>SUM(I4:I34)</f>
        <v>6.9999999999999982</v>
      </c>
      <c r="K1" s="71">
        <f ca="1">SUMIF(C4:C34, "&lt;=" &amp; TODAY(),I4:I34)</f>
        <v>0</v>
      </c>
    </row>
    <row r="2" spans="1:11" ht="14.25" customHeight="1" x14ac:dyDescent="0.4">
      <c r="C2" s="125"/>
      <c r="H2" s="128" t="s">
        <v>57</v>
      </c>
      <c r="I2" s="127"/>
      <c r="J2" s="71">
        <f>SUM(H4:H34)</f>
        <v>0</v>
      </c>
      <c r="K2" s="71">
        <f ca="1">SUMIF(C4:C34, "&lt;=" &amp; TODAY(),H4:H34)</f>
        <v>0</v>
      </c>
    </row>
    <row r="3" spans="1:11" ht="14.25" customHeight="1" x14ac:dyDescent="0.4">
      <c r="A3" s="41" t="s">
        <v>58</v>
      </c>
      <c r="B3" s="41" t="s">
        <v>59</v>
      </c>
      <c r="C3" s="72" t="s">
        <v>60</v>
      </c>
      <c r="D3" s="72" t="s">
        <v>61</v>
      </c>
      <c r="E3" s="72" t="s">
        <v>62</v>
      </c>
      <c r="F3" s="72" t="s">
        <v>63</v>
      </c>
      <c r="G3" s="72" t="s">
        <v>64</v>
      </c>
      <c r="H3" s="73" t="s">
        <v>65</v>
      </c>
      <c r="I3" s="73" t="s">
        <v>66</v>
      </c>
      <c r="J3" s="72" t="s">
        <v>67</v>
      </c>
      <c r="K3" s="74"/>
    </row>
    <row r="4" spans="1:11" ht="14.25" customHeight="1" x14ac:dyDescent="0.4">
      <c r="A4" s="75">
        <f>IFERROR(VLOOKUP(C4,Config!$B$7:$B$22,1,FALSE),0)</f>
        <v>45231</v>
      </c>
      <c r="B4" s="41">
        <f>IFERROR(IF(AND(WEEKDAY(C4,2) &lt; 6,(LOOKUP(WEEKDAY(C4,2),Config!$C$10:$C$14,Config!$E$10:$E$14)&gt;0)),0,1),1)</f>
        <v>0</v>
      </c>
      <c r="C4" s="96">
        <f>DATE(Config!C2,A1,1)</f>
        <v>45231</v>
      </c>
      <c r="D4" s="97"/>
      <c r="E4" s="108"/>
      <c r="F4" s="108"/>
      <c r="G4" s="108"/>
      <c r="H4" s="91" t="str">
        <f>IF((G4-E4-F4) =  0, "",G4-E4-F4)</f>
        <v/>
      </c>
      <c r="I4" s="91" t="str">
        <f>IF(OR(A4+B4 &gt; 0,Config!$C$4 &gt;C4),"",LOOKUP(WEEKDAY(C4,2),Config!$C$10:$C$14,Config!$E$10:$E$14))</f>
        <v/>
      </c>
      <c r="J4" s="98" t="str">
        <f t="shared" ref="J4:J34" si="0">IFERROR(IF(H4-I4&lt;0,"-" &amp; TEXT(ABS(H4-I4),"[h]:mm"),H4-I4),"")</f>
        <v/>
      </c>
    </row>
    <row r="5" spans="1:11" ht="14.25" customHeight="1" x14ac:dyDescent="0.4">
      <c r="A5" s="75">
        <f>IFERROR(VLOOKUP(C5,Config!$B$7:$B$22,1,FALSE),0)</f>
        <v>0</v>
      </c>
      <c r="B5" s="41">
        <f>IFERROR(IF(AND(WEEKDAY(C5,2) &lt; 6,(LOOKUP(WEEKDAY(C5,2),Config!$C$10:$C$14,Config!$E$10:$E$14)&gt;0)),0,1),1)</f>
        <v>0</v>
      </c>
      <c r="C5" s="96">
        <f t="shared" ref="C5:C29" si="1">C4+1</f>
        <v>45232</v>
      </c>
      <c r="D5" s="97"/>
      <c r="E5" s="108"/>
      <c r="F5" s="108"/>
      <c r="G5" s="108"/>
      <c r="H5" s="91" t="str">
        <f t="shared" ref="H5:H34" si="2">IF((G5-E5-F5) =  0, "",G5-E5-F5)</f>
        <v/>
      </c>
      <c r="I5" s="91">
        <f>IF(OR(A5+B5 &gt; 0,Config!$C$4 &gt;C5),"",LOOKUP(WEEKDAY(C5,2),Config!$C$10:$C$14,Config!$E$10:$E$14))</f>
        <v>0.33333333333333337</v>
      </c>
      <c r="J5" s="98" t="str">
        <f t="shared" si="0"/>
        <v/>
      </c>
      <c r="K5" s="66"/>
    </row>
    <row r="6" spans="1:11" ht="14.25" customHeight="1" x14ac:dyDescent="0.4">
      <c r="A6" s="75">
        <f>IFERROR(VLOOKUP(C6,Config!$B$7:$B$22,1,FALSE),0)</f>
        <v>0</v>
      </c>
      <c r="B6" s="41">
        <f>IFERROR(IF(AND(WEEKDAY(C6,2) &lt; 6,(LOOKUP(WEEKDAY(C6,2),Config!$C$10:$C$14,Config!$E$10:$E$14)&gt;0)),0,1),1)</f>
        <v>0</v>
      </c>
      <c r="C6" s="96">
        <f t="shared" si="1"/>
        <v>45233</v>
      </c>
      <c r="D6" s="97"/>
      <c r="E6" s="108"/>
      <c r="F6" s="108"/>
      <c r="G6" s="108"/>
      <c r="H6" s="91" t="str">
        <f t="shared" si="2"/>
        <v/>
      </c>
      <c r="I6" s="91">
        <f>IF(OR(A6+B6 &gt; 0,Config!$C$4 &gt;C6),"",LOOKUP(WEEKDAY(C6,2),Config!$C$10:$C$14,Config!$E$10:$E$14))</f>
        <v>0.33333333333333337</v>
      </c>
      <c r="J6" s="98" t="str">
        <f t="shared" si="0"/>
        <v/>
      </c>
      <c r="K6" s="66"/>
    </row>
    <row r="7" spans="1:11" ht="14.25" customHeight="1" x14ac:dyDescent="0.4">
      <c r="A7" s="75">
        <f>IFERROR(VLOOKUP(C7,Config!$B$7:$B$22,1,FALSE),0)</f>
        <v>0</v>
      </c>
      <c r="B7" s="41">
        <f>IFERROR(IF(AND(WEEKDAY(C7,2) &lt; 6,(LOOKUP(WEEKDAY(C7,2),Config!$C$10:$C$14,Config!$E$10:$E$14)&gt;0)),0,1),1)</f>
        <v>1</v>
      </c>
      <c r="C7" s="96">
        <f t="shared" si="1"/>
        <v>45234</v>
      </c>
      <c r="D7" s="97"/>
      <c r="E7" s="108"/>
      <c r="F7" s="108"/>
      <c r="G7" s="108"/>
      <c r="H7" s="91" t="str">
        <f t="shared" si="2"/>
        <v/>
      </c>
      <c r="I7" s="91" t="str">
        <f>IF(OR(A7+B7 &gt; 0,Config!$C$4 &gt;C7),"",LOOKUP(WEEKDAY(C7,2),Config!$C$10:$C$14,Config!$E$10:$E$14))</f>
        <v/>
      </c>
      <c r="J7" s="98" t="str">
        <f t="shared" si="0"/>
        <v/>
      </c>
    </row>
    <row r="8" spans="1:11" ht="14.25" customHeight="1" x14ac:dyDescent="0.4">
      <c r="A8" s="75">
        <f>IFERROR(VLOOKUP(C8,Config!$B$7:$B$22,1,FALSE),0)</f>
        <v>0</v>
      </c>
      <c r="B8" s="41">
        <f>IFERROR(IF(AND(WEEKDAY(C8,2) &lt; 6,(LOOKUP(WEEKDAY(C8,2),Config!$C$10:$C$14,Config!$E$10:$E$14)&gt;0)),0,1),1)</f>
        <v>1</v>
      </c>
      <c r="C8" s="96">
        <f t="shared" si="1"/>
        <v>45235</v>
      </c>
      <c r="D8" s="97"/>
      <c r="E8" s="108"/>
      <c r="F8" s="108"/>
      <c r="G8" s="108"/>
      <c r="H8" s="91" t="str">
        <f t="shared" si="2"/>
        <v/>
      </c>
      <c r="I8" s="91" t="str">
        <f>IF(OR(A8+B8 &gt; 0,Config!$C$4 &gt;C8),"",LOOKUP(WEEKDAY(C8,2),Config!$C$10:$C$14,Config!$E$10:$E$14))</f>
        <v/>
      </c>
      <c r="J8" s="98" t="str">
        <f t="shared" si="0"/>
        <v/>
      </c>
    </row>
    <row r="9" spans="1:11" ht="14.25" customHeight="1" x14ac:dyDescent="0.4">
      <c r="A9" s="75">
        <f>IFERROR(VLOOKUP(C9,Config!$B$7:$B$22,1,FALSE),0)</f>
        <v>0</v>
      </c>
      <c r="B9" s="41">
        <f>IFERROR(IF(AND(WEEKDAY(C9,2) &lt; 6,(LOOKUP(WEEKDAY(C9,2),Config!$C$10:$C$14,Config!$E$10:$E$14)&gt;0)),0,1),1)</f>
        <v>0</v>
      </c>
      <c r="C9" s="96">
        <f t="shared" si="1"/>
        <v>45236</v>
      </c>
      <c r="D9" s="97"/>
      <c r="E9" s="108"/>
      <c r="F9" s="108"/>
      <c r="G9" s="108"/>
      <c r="H9" s="91" t="str">
        <f t="shared" si="2"/>
        <v/>
      </c>
      <c r="I9" s="91">
        <f>IF(OR(A9+B9 &gt; 0,Config!$C$4 &gt;C9),"",LOOKUP(WEEKDAY(C9,2),Config!$C$10:$C$14,Config!$E$10:$E$14))</f>
        <v>0.33333333333333337</v>
      </c>
      <c r="J9" s="98" t="str">
        <f t="shared" si="0"/>
        <v/>
      </c>
    </row>
    <row r="10" spans="1:11" ht="14.25" customHeight="1" x14ac:dyDescent="0.4">
      <c r="A10" s="75">
        <f>IFERROR(VLOOKUP(C10,Config!$B$7:$B$22,1,FALSE),0)</f>
        <v>0</v>
      </c>
      <c r="B10" s="41">
        <f>IFERROR(IF(AND(WEEKDAY(C10,2) &lt; 6,(LOOKUP(WEEKDAY(C10,2),Config!$C$10:$C$14,Config!$E$10:$E$14)&gt;0)),0,1),1)</f>
        <v>0</v>
      </c>
      <c r="C10" s="96">
        <f t="shared" si="1"/>
        <v>45237</v>
      </c>
      <c r="D10" s="97"/>
      <c r="E10" s="108"/>
      <c r="F10" s="108"/>
      <c r="G10" s="108"/>
      <c r="H10" s="91" t="str">
        <f t="shared" si="2"/>
        <v/>
      </c>
      <c r="I10" s="91">
        <f>IF(OR(A10+B10 &gt; 0,Config!$C$4 &gt;C10),"",LOOKUP(WEEKDAY(C10,2),Config!$C$10:$C$14,Config!$E$10:$E$14))</f>
        <v>0.33333333333333337</v>
      </c>
      <c r="J10" s="98" t="str">
        <f t="shared" si="0"/>
        <v/>
      </c>
    </row>
    <row r="11" spans="1:11" ht="14.25" customHeight="1" x14ac:dyDescent="0.4">
      <c r="A11" s="75">
        <f>IFERROR(VLOOKUP(C11,Config!$B$7:$B$22,1,FALSE),0)</f>
        <v>0</v>
      </c>
      <c r="B11" s="41">
        <f>IFERROR(IF(AND(WEEKDAY(C11,2) &lt; 6,(LOOKUP(WEEKDAY(C11,2),Config!$C$10:$C$14,Config!$E$10:$E$14)&gt;0)),0,1),1)</f>
        <v>0</v>
      </c>
      <c r="C11" s="96">
        <f t="shared" si="1"/>
        <v>45238</v>
      </c>
      <c r="D11" s="97"/>
      <c r="E11" s="108"/>
      <c r="F11" s="108"/>
      <c r="G11" s="108"/>
      <c r="H11" s="91" t="str">
        <f t="shared" si="2"/>
        <v/>
      </c>
      <c r="I11" s="91">
        <f>IF(OR(A11+B11 &gt; 0,Config!$C$4 &gt;C11),"",LOOKUP(WEEKDAY(C11,2),Config!$C$10:$C$14,Config!$E$10:$E$14))</f>
        <v>0.33333333333333337</v>
      </c>
      <c r="J11" s="98" t="str">
        <f t="shared" si="0"/>
        <v/>
      </c>
    </row>
    <row r="12" spans="1:11" ht="14.25" customHeight="1" x14ac:dyDescent="0.4">
      <c r="A12" s="75">
        <f>IFERROR(VLOOKUP(C12,Config!$B$7:$B$22,1,FALSE),0)</f>
        <v>0</v>
      </c>
      <c r="B12" s="41">
        <f>IFERROR(IF(AND(WEEKDAY(C12,2) &lt; 6,(LOOKUP(WEEKDAY(C12,2),Config!$C$10:$C$14,Config!$E$10:$E$14)&gt;0)),0,1),1)</f>
        <v>0</v>
      </c>
      <c r="C12" s="96">
        <f t="shared" si="1"/>
        <v>45239</v>
      </c>
      <c r="D12" s="97"/>
      <c r="E12" s="108"/>
      <c r="F12" s="108"/>
      <c r="G12" s="108"/>
      <c r="H12" s="91" t="str">
        <f t="shared" si="2"/>
        <v/>
      </c>
      <c r="I12" s="91">
        <f>IF(OR(A12+B12 &gt; 0,Config!$C$4 &gt;C12),"",LOOKUP(WEEKDAY(C12,2),Config!$C$10:$C$14,Config!$E$10:$E$14))</f>
        <v>0.33333333333333337</v>
      </c>
      <c r="J12" s="98" t="str">
        <f t="shared" si="0"/>
        <v/>
      </c>
    </row>
    <row r="13" spans="1:11" ht="14.25" customHeight="1" x14ac:dyDescent="0.4">
      <c r="A13" s="75">
        <f>IFERROR(VLOOKUP(C13,Config!$B$7:$B$22,1,FALSE),0)</f>
        <v>0</v>
      </c>
      <c r="B13" s="41">
        <f>IFERROR(IF(AND(WEEKDAY(C13,2) &lt; 6,(LOOKUP(WEEKDAY(C13,2),Config!$C$10:$C$14,Config!$E$10:$E$14)&gt;0)),0,1),1)</f>
        <v>0</v>
      </c>
      <c r="C13" s="96">
        <f t="shared" si="1"/>
        <v>45240</v>
      </c>
      <c r="D13" s="97"/>
      <c r="E13" s="108"/>
      <c r="F13" s="108"/>
      <c r="G13" s="108"/>
      <c r="H13" s="91" t="str">
        <f t="shared" si="2"/>
        <v/>
      </c>
      <c r="I13" s="91">
        <f>IF(OR(A13+B13 &gt; 0,Config!$C$4 &gt;C13),"",LOOKUP(WEEKDAY(C13,2),Config!$C$10:$C$14,Config!$E$10:$E$14))</f>
        <v>0.33333333333333337</v>
      </c>
      <c r="J13" s="98" t="str">
        <f t="shared" si="0"/>
        <v/>
      </c>
    </row>
    <row r="14" spans="1:11" ht="14.25" customHeight="1" x14ac:dyDescent="0.4">
      <c r="A14" s="75">
        <f>IFERROR(VLOOKUP(C14,Config!$B$7:$B$22,1,FALSE),0)</f>
        <v>0</v>
      </c>
      <c r="B14" s="41">
        <f>IFERROR(IF(AND(WEEKDAY(C14,2) &lt; 6,(LOOKUP(WEEKDAY(C14,2),Config!$C$10:$C$14,Config!$E$10:$E$14)&gt;0)),0,1),1)</f>
        <v>1</v>
      </c>
      <c r="C14" s="96">
        <f t="shared" si="1"/>
        <v>45241</v>
      </c>
      <c r="D14" s="97"/>
      <c r="E14" s="108"/>
      <c r="F14" s="108"/>
      <c r="G14" s="108"/>
      <c r="H14" s="91" t="str">
        <f t="shared" si="2"/>
        <v/>
      </c>
      <c r="I14" s="91" t="str">
        <f>IF(OR(A14+B14 &gt; 0,Config!$C$4 &gt;C14),"",LOOKUP(WEEKDAY(C14,2),Config!$C$10:$C$14,Config!$E$10:$E$14))</f>
        <v/>
      </c>
      <c r="J14" s="98" t="str">
        <f t="shared" si="0"/>
        <v/>
      </c>
    </row>
    <row r="15" spans="1:11" ht="14.25" customHeight="1" x14ac:dyDescent="0.4">
      <c r="A15" s="75">
        <f>IFERROR(VLOOKUP(C15,Config!$B$7:$B$22,1,FALSE),0)</f>
        <v>0</v>
      </c>
      <c r="B15" s="41">
        <f>IFERROR(IF(AND(WEEKDAY(C15,2) &lt; 6,(LOOKUP(WEEKDAY(C15,2),Config!$C$10:$C$14,Config!$E$10:$E$14)&gt;0)),0,1),1)</f>
        <v>1</v>
      </c>
      <c r="C15" s="96">
        <f t="shared" si="1"/>
        <v>45242</v>
      </c>
      <c r="D15" s="97"/>
      <c r="E15" s="108"/>
      <c r="F15" s="108"/>
      <c r="G15" s="108"/>
      <c r="H15" s="91" t="str">
        <f t="shared" si="2"/>
        <v/>
      </c>
      <c r="I15" s="91" t="str">
        <f>IF(OR(A15+B15 &gt; 0,Config!$C$4 &gt;C15),"",LOOKUP(WEEKDAY(C15,2),Config!$C$10:$C$14,Config!$E$10:$E$14))</f>
        <v/>
      </c>
      <c r="J15" s="98" t="str">
        <f t="shared" si="0"/>
        <v/>
      </c>
    </row>
    <row r="16" spans="1:11" ht="14.25" customHeight="1" x14ac:dyDescent="0.4">
      <c r="A16" s="75">
        <f>IFERROR(VLOOKUP(C16,Config!$B$7:$B$22,1,FALSE),0)</f>
        <v>0</v>
      </c>
      <c r="B16" s="41">
        <f>IFERROR(IF(AND(WEEKDAY(C16,2) &lt; 6,(LOOKUP(WEEKDAY(C16,2),Config!$C$10:$C$14,Config!$E$10:$E$14)&gt;0)),0,1),1)</f>
        <v>0</v>
      </c>
      <c r="C16" s="96">
        <f t="shared" si="1"/>
        <v>45243</v>
      </c>
      <c r="D16" s="97"/>
      <c r="E16" s="108"/>
      <c r="F16" s="108"/>
      <c r="G16" s="108"/>
      <c r="H16" s="91" t="str">
        <f t="shared" si="2"/>
        <v/>
      </c>
      <c r="I16" s="91">
        <f>IF(OR(A16+B16 &gt; 0,Config!$C$4 &gt;C16),"",LOOKUP(WEEKDAY(C16,2),Config!$C$10:$C$14,Config!$E$10:$E$14))</f>
        <v>0.33333333333333337</v>
      </c>
      <c r="J16" s="98" t="str">
        <f t="shared" si="0"/>
        <v/>
      </c>
    </row>
    <row r="17" spans="1:13" ht="14.25" customHeight="1" x14ac:dyDescent="0.4">
      <c r="A17" s="75">
        <f>IFERROR(VLOOKUP(C17,Config!$B$7:$B$22,1,FALSE),0)</f>
        <v>0</v>
      </c>
      <c r="B17" s="41">
        <f>IFERROR(IF(AND(WEEKDAY(C17,2) &lt; 6,(LOOKUP(WEEKDAY(C17,2),Config!$C$10:$C$14,Config!$E$10:$E$14)&gt;0)),0,1),1)</f>
        <v>0</v>
      </c>
      <c r="C17" s="96">
        <f t="shared" si="1"/>
        <v>45244</v>
      </c>
      <c r="D17" s="97"/>
      <c r="E17" s="108"/>
      <c r="F17" s="108"/>
      <c r="G17" s="108"/>
      <c r="H17" s="91" t="str">
        <f t="shared" si="2"/>
        <v/>
      </c>
      <c r="I17" s="91">
        <f>IF(OR(A17+B17 &gt; 0,Config!$C$4 &gt;C17),"",LOOKUP(WEEKDAY(C17,2),Config!$C$10:$C$14,Config!$E$10:$E$14))</f>
        <v>0.33333333333333337</v>
      </c>
      <c r="J17" s="98" t="str">
        <f t="shared" si="0"/>
        <v/>
      </c>
      <c r="M17" s="77"/>
    </row>
    <row r="18" spans="1:13" ht="14.25" customHeight="1" x14ac:dyDescent="0.4">
      <c r="A18" s="75">
        <f>IFERROR(VLOOKUP(C18,Config!$B$7:$B$22,1,FALSE),0)</f>
        <v>0</v>
      </c>
      <c r="B18" s="41">
        <f>IFERROR(IF(AND(WEEKDAY(C18,2) &lt; 6,(LOOKUP(WEEKDAY(C18,2),Config!$C$10:$C$14,Config!$E$10:$E$14)&gt;0)),0,1),1)</f>
        <v>0</v>
      </c>
      <c r="C18" s="96">
        <f t="shared" si="1"/>
        <v>45245</v>
      </c>
      <c r="D18" s="97"/>
      <c r="E18" s="108"/>
      <c r="F18" s="108"/>
      <c r="G18" s="108"/>
      <c r="H18" s="91" t="str">
        <f t="shared" si="2"/>
        <v/>
      </c>
      <c r="I18" s="91">
        <f>IF(OR(A18+B18 &gt; 0,Config!$C$4 &gt;C18),"",LOOKUP(WEEKDAY(C18,2),Config!$C$10:$C$14,Config!$E$10:$E$14))</f>
        <v>0.33333333333333337</v>
      </c>
      <c r="J18" s="98" t="str">
        <f t="shared" si="0"/>
        <v/>
      </c>
    </row>
    <row r="19" spans="1:13" ht="14.25" customHeight="1" x14ac:dyDescent="0.4">
      <c r="A19" s="75">
        <f>IFERROR(VLOOKUP(C19,Config!$B$7:$B$22,1,FALSE),0)</f>
        <v>0</v>
      </c>
      <c r="B19" s="41">
        <f>IFERROR(IF(AND(WEEKDAY(C19,2) &lt; 6,(LOOKUP(WEEKDAY(C19,2),Config!$C$10:$C$14,Config!$E$10:$E$14)&gt;0)),0,1),1)</f>
        <v>0</v>
      </c>
      <c r="C19" s="96">
        <f t="shared" si="1"/>
        <v>45246</v>
      </c>
      <c r="D19" s="97"/>
      <c r="E19" s="108"/>
      <c r="F19" s="108"/>
      <c r="G19" s="108"/>
      <c r="H19" s="91" t="str">
        <f t="shared" si="2"/>
        <v/>
      </c>
      <c r="I19" s="91">
        <f>IF(OR(A19+B19 &gt; 0,Config!$C$4 &gt;C19),"",LOOKUP(WEEKDAY(C19,2),Config!$C$10:$C$14,Config!$E$10:$E$14))</f>
        <v>0.33333333333333337</v>
      </c>
      <c r="J19" s="98" t="str">
        <f t="shared" si="0"/>
        <v/>
      </c>
    </row>
    <row r="20" spans="1:13" ht="14.25" customHeight="1" x14ac:dyDescent="0.4">
      <c r="A20" s="75">
        <f>IFERROR(VLOOKUP(C20,Config!$B$7:$B$22,1,FALSE),0)</f>
        <v>0</v>
      </c>
      <c r="B20" s="41">
        <f>IFERROR(IF(AND(WEEKDAY(C20,2) &lt; 6,(LOOKUP(WEEKDAY(C20,2),Config!$C$10:$C$14,Config!$E$10:$E$14)&gt;0)),0,1),1)</f>
        <v>0</v>
      </c>
      <c r="C20" s="96">
        <f t="shared" si="1"/>
        <v>45247</v>
      </c>
      <c r="D20" s="97"/>
      <c r="E20" s="108"/>
      <c r="F20" s="108"/>
      <c r="G20" s="108"/>
      <c r="H20" s="91" t="str">
        <f t="shared" si="2"/>
        <v/>
      </c>
      <c r="I20" s="91">
        <f>IF(OR(A20+B20 &gt; 0,Config!$C$4 &gt;C20),"",LOOKUP(WEEKDAY(C20,2),Config!$C$10:$C$14,Config!$E$10:$E$14))</f>
        <v>0.33333333333333337</v>
      </c>
      <c r="J20" s="98" t="str">
        <f t="shared" si="0"/>
        <v/>
      </c>
    </row>
    <row r="21" spans="1:13" ht="14.25" customHeight="1" x14ac:dyDescent="0.4">
      <c r="A21" s="75">
        <f>IFERROR(VLOOKUP(C21,Config!$B$7:$B$22,1,FALSE),0)</f>
        <v>0</v>
      </c>
      <c r="B21" s="41">
        <f>IFERROR(IF(AND(WEEKDAY(C21,2) &lt; 6,(LOOKUP(WEEKDAY(C21,2),Config!$C$10:$C$14,Config!$E$10:$E$14)&gt;0)),0,1),1)</f>
        <v>1</v>
      </c>
      <c r="C21" s="96">
        <f t="shared" si="1"/>
        <v>45248</v>
      </c>
      <c r="D21" s="97"/>
      <c r="E21" s="108"/>
      <c r="F21" s="108"/>
      <c r="G21" s="108"/>
      <c r="H21" s="91" t="str">
        <f t="shared" si="2"/>
        <v/>
      </c>
      <c r="I21" s="91" t="str">
        <f>IF(OR(A21+B21 &gt; 0,Config!$C$4 &gt;C21),"",LOOKUP(WEEKDAY(C21,2),Config!$C$10:$C$14,Config!$E$10:$E$14))</f>
        <v/>
      </c>
      <c r="J21" s="98" t="str">
        <f t="shared" si="0"/>
        <v/>
      </c>
    </row>
    <row r="22" spans="1:13" ht="14.25" customHeight="1" x14ac:dyDescent="0.4">
      <c r="A22" s="75">
        <f>IFERROR(VLOOKUP(C22,Config!$B$7:$B$22,1,FALSE),0)</f>
        <v>0</v>
      </c>
      <c r="B22" s="41">
        <f>IFERROR(IF(AND(WEEKDAY(C22,2) &lt; 6,(LOOKUP(WEEKDAY(C22,2),Config!$C$10:$C$14,Config!$E$10:$E$14)&gt;0)),0,1),1)</f>
        <v>1</v>
      </c>
      <c r="C22" s="96">
        <f t="shared" si="1"/>
        <v>45249</v>
      </c>
      <c r="D22" s="97"/>
      <c r="E22" s="108"/>
      <c r="F22" s="108"/>
      <c r="G22" s="108"/>
      <c r="H22" s="91" t="str">
        <f t="shared" si="2"/>
        <v/>
      </c>
      <c r="I22" s="91" t="str">
        <f>IF(OR(A22+B22 &gt; 0,Config!$C$4 &gt;C22),"",LOOKUP(WEEKDAY(C22,2),Config!$C$10:$C$14,Config!$E$10:$E$14))</f>
        <v/>
      </c>
      <c r="J22" s="98" t="str">
        <f t="shared" si="0"/>
        <v/>
      </c>
    </row>
    <row r="23" spans="1:13" ht="14.25" customHeight="1" x14ac:dyDescent="0.4">
      <c r="A23" s="75">
        <f>IFERROR(VLOOKUP(C23,Config!$B$7:$B$22,1,FALSE),0)</f>
        <v>0</v>
      </c>
      <c r="B23" s="41">
        <f>IFERROR(IF(AND(WEEKDAY(C23,2) &lt; 6,(LOOKUP(WEEKDAY(C23,2),Config!$C$10:$C$14,Config!$E$10:$E$14)&gt;0)),0,1),1)</f>
        <v>0</v>
      </c>
      <c r="C23" s="96">
        <f t="shared" si="1"/>
        <v>45250</v>
      </c>
      <c r="D23" s="97"/>
      <c r="E23" s="108"/>
      <c r="F23" s="108"/>
      <c r="G23" s="108"/>
      <c r="H23" s="91" t="str">
        <f t="shared" si="2"/>
        <v/>
      </c>
      <c r="I23" s="91">
        <f>IF(OR(A23+B23 &gt; 0,Config!$C$4 &gt;C23),"",LOOKUP(WEEKDAY(C23,2),Config!$C$10:$C$14,Config!$E$10:$E$14))</f>
        <v>0.33333333333333337</v>
      </c>
      <c r="J23" s="98" t="str">
        <f t="shared" si="0"/>
        <v/>
      </c>
    </row>
    <row r="24" spans="1:13" ht="14.25" customHeight="1" x14ac:dyDescent="0.4">
      <c r="A24" s="75">
        <f>IFERROR(VLOOKUP(C24,Config!$B$7:$B$22,1,FALSE),0)</f>
        <v>0</v>
      </c>
      <c r="B24" s="41">
        <f>IFERROR(IF(AND(WEEKDAY(C24,2) &lt; 6,(LOOKUP(WEEKDAY(C24,2),Config!$C$10:$C$14,Config!$E$10:$E$14)&gt;0)),0,1),1)</f>
        <v>0</v>
      </c>
      <c r="C24" s="96">
        <f t="shared" si="1"/>
        <v>45251</v>
      </c>
      <c r="D24" s="97"/>
      <c r="E24" s="108"/>
      <c r="F24" s="108"/>
      <c r="G24" s="108"/>
      <c r="H24" s="91" t="str">
        <f t="shared" si="2"/>
        <v/>
      </c>
      <c r="I24" s="91">
        <f>IF(OR(A24+B24 &gt; 0,Config!$C$4 &gt;C24),"",LOOKUP(WEEKDAY(C24,2),Config!$C$10:$C$14,Config!$E$10:$E$14))</f>
        <v>0.33333333333333337</v>
      </c>
      <c r="J24" s="98" t="str">
        <f t="shared" si="0"/>
        <v/>
      </c>
    </row>
    <row r="25" spans="1:13" ht="14.25" customHeight="1" x14ac:dyDescent="0.4">
      <c r="A25" s="75">
        <f>IFERROR(VLOOKUP(C25,Config!$B$7:$B$22,1,FALSE),0)</f>
        <v>0</v>
      </c>
      <c r="B25" s="41">
        <f>IFERROR(IF(AND(WEEKDAY(C25,2) &lt; 6,(LOOKUP(WEEKDAY(C25,2),Config!$C$10:$C$14,Config!$E$10:$E$14)&gt;0)),0,1),1)</f>
        <v>0</v>
      </c>
      <c r="C25" s="96">
        <f t="shared" si="1"/>
        <v>45252</v>
      </c>
      <c r="D25" s="97"/>
      <c r="E25" s="108"/>
      <c r="F25" s="108"/>
      <c r="G25" s="108"/>
      <c r="H25" s="91" t="str">
        <f t="shared" si="2"/>
        <v/>
      </c>
      <c r="I25" s="91">
        <f>IF(OR(A25+B25 &gt; 0,Config!$C$4 &gt;C25),"",LOOKUP(WEEKDAY(C25,2),Config!$C$10:$C$14,Config!$E$10:$E$14))</f>
        <v>0.33333333333333337</v>
      </c>
      <c r="J25" s="98" t="str">
        <f t="shared" si="0"/>
        <v/>
      </c>
    </row>
    <row r="26" spans="1:13" ht="14.25" customHeight="1" x14ac:dyDescent="0.4">
      <c r="A26" s="75">
        <f>IFERROR(VLOOKUP(C26,Config!$B$7:$B$22,1,FALSE),0)</f>
        <v>0</v>
      </c>
      <c r="B26" s="41">
        <f>IFERROR(IF(AND(WEEKDAY(C26,2) &lt; 6,(LOOKUP(WEEKDAY(C26,2),Config!$C$10:$C$14,Config!$E$10:$E$14)&gt;0)),0,1),1)</f>
        <v>0</v>
      </c>
      <c r="C26" s="96">
        <f t="shared" si="1"/>
        <v>45253</v>
      </c>
      <c r="D26" s="97"/>
      <c r="E26" s="108"/>
      <c r="F26" s="108"/>
      <c r="G26" s="108"/>
      <c r="H26" s="91" t="str">
        <f t="shared" si="2"/>
        <v/>
      </c>
      <c r="I26" s="91">
        <f>IF(OR(A26+B26 &gt; 0,Config!$C$4 &gt;C26),"",LOOKUP(WEEKDAY(C26,2),Config!$C$10:$C$14,Config!$E$10:$E$14))</f>
        <v>0.33333333333333337</v>
      </c>
      <c r="J26" s="98" t="str">
        <f t="shared" si="0"/>
        <v/>
      </c>
    </row>
    <row r="27" spans="1:13" ht="14.25" customHeight="1" x14ac:dyDescent="0.4">
      <c r="A27" s="75">
        <f>IFERROR(VLOOKUP(C27,Config!$B$7:$B$22,1,FALSE),0)</f>
        <v>0</v>
      </c>
      <c r="B27" s="41">
        <f>IFERROR(IF(AND(WEEKDAY(C27,2) &lt; 6,(LOOKUP(WEEKDAY(C27,2),Config!$C$10:$C$14,Config!$E$10:$E$14)&gt;0)),0,1),1)</f>
        <v>0</v>
      </c>
      <c r="C27" s="96">
        <f t="shared" si="1"/>
        <v>45254</v>
      </c>
      <c r="D27" s="97"/>
      <c r="E27" s="108"/>
      <c r="F27" s="108"/>
      <c r="G27" s="108"/>
      <c r="H27" s="91" t="str">
        <f t="shared" si="2"/>
        <v/>
      </c>
      <c r="I27" s="91">
        <f>IF(OR(A27+B27 &gt; 0,Config!$C$4 &gt;C27),"",LOOKUP(WEEKDAY(C27,2),Config!$C$10:$C$14,Config!$E$10:$E$14))</f>
        <v>0.33333333333333337</v>
      </c>
      <c r="J27" s="98" t="str">
        <f t="shared" si="0"/>
        <v/>
      </c>
    </row>
    <row r="28" spans="1:13" ht="14.25" customHeight="1" x14ac:dyDescent="0.4">
      <c r="A28" s="75">
        <f>IFERROR(VLOOKUP(C28,Config!$B$7:$B$22,1,FALSE),0)</f>
        <v>0</v>
      </c>
      <c r="B28" s="41">
        <f>IFERROR(IF(AND(WEEKDAY(C28,2) &lt; 6,(LOOKUP(WEEKDAY(C28,2),Config!$C$10:$C$14,Config!$E$10:$E$14)&gt;0)),0,1),1)</f>
        <v>1</v>
      </c>
      <c r="C28" s="96">
        <f t="shared" si="1"/>
        <v>45255</v>
      </c>
      <c r="D28" s="97"/>
      <c r="E28" s="108"/>
      <c r="F28" s="108"/>
      <c r="G28" s="108"/>
      <c r="H28" s="91" t="str">
        <f t="shared" si="2"/>
        <v/>
      </c>
      <c r="I28" s="91" t="str">
        <f>IF(OR(A28+B28 &gt; 0,Config!$C$4 &gt;C28),"",LOOKUP(WEEKDAY(C28,2),Config!$C$10:$C$14,Config!$E$10:$E$14))</f>
        <v/>
      </c>
      <c r="J28" s="98" t="str">
        <f t="shared" si="0"/>
        <v/>
      </c>
    </row>
    <row r="29" spans="1:13" ht="14.25" customHeight="1" x14ac:dyDescent="0.4">
      <c r="A29" s="75">
        <f>IFERROR(VLOOKUP(C29,Config!$B$7:$B$22,1,FALSE),0)</f>
        <v>0</v>
      </c>
      <c r="B29" s="41">
        <f>IFERROR(IF(AND(WEEKDAY(C29,2) &lt; 6,(LOOKUP(WEEKDAY(C29,2),Config!$C$10:$C$14,Config!$E$10:$E$14)&gt;0)),0,1),1)</f>
        <v>1</v>
      </c>
      <c r="C29" s="96">
        <f t="shared" si="1"/>
        <v>45256</v>
      </c>
      <c r="D29" s="97"/>
      <c r="E29" s="108"/>
      <c r="F29" s="108"/>
      <c r="G29" s="108"/>
      <c r="H29" s="91" t="str">
        <f t="shared" si="2"/>
        <v/>
      </c>
      <c r="I29" s="91" t="str">
        <f>IF(OR(A29+B29 &gt; 0,Config!$C$4 &gt;C29),"",LOOKUP(WEEKDAY(C29,2),Config!$C$10:$C$14,Config!$E$10:$E$14))</f>
        <v/>
      </c>
      <c r="J29" s="98" t="str">
        <f t="shared" si="0"/>
        <v/>
      </c>
    </row>
    <row r="30" spans="1:13" ht="14.25" customHeight="1" x14ac:dyDescent="0.4">
      <c r="A30" s="75">
        <f>IFERROR(VLOOKUP(C30,Config!$B$7:$B$22,1,FALSE),0)</f>
        <v>0</v>
      </c>
      <c r="B30" s="41">
        <f>IFERROR(IF(AND(WEEKDAY(C30,2) &lt; 6,(LOOKUP(WEEKDAY(C30,2),Config!$C$10:$C$14,Config!$E$10:$E$14)&gt;0)),0,1),1)</f>
        <v>0</v>
      </c>
      <c r="C30" s="96">
        <f t="shared" ref="C30:C33" si="3">IF(MONTH(C29+1)=$A$1,C29+1,"")</f>
        <v>45257</v>
      </c>
      <c r="D30" s="97"/>
      <c r="E30" s="108"/>
      <c r="F30" s="108"/>
      <c r="G30" s="108"/>
      <c r="H30" s="91" t="str">
        <f t="shared" si="2"/>
        <v/>
      </c>
      <c r="I30" s="91">
        <f>IF(OR(A30+B30 &gt; 0,Config!$C$4 &gt;C30),"",LOOKUP(WEEKDAY(C30,2),Config!$C$10:$C$14,Config!$E$10:$E$14))</f>
        <v>0.33333333333333337</v>
      </c>
      <c r="J30" s="98" t="str">
        <f t="shared" si="0"/>
        <v/>
      </c>
    </row>
    <row r="31" spans="1:13" ht="14.25" customHeight="1" x14ac:dyDescent="0.4">
      <c r="A31" s="75">
        <f>IFERROR(VLOOKUP(C31,Config!$B$7:$B$22,1,FALSE),0)</f>
        <v>0</v>
      </c>
      <c r="B31" s="41">
        <f>IFERROR(IF(AND(WEEKDAY(C31,2) &lt; 6,(LOOKUP(WEEKDAY(C31,2),Config!$C$10:$C$14,Config!$E$10:$E$14)&gt;0)),0,1),1)</f>
        <v>0</v>
      </c>
      <c r="C31" s="96">
        <f t="shared" si="3"/>
        <v>45258</v>
      </c>
      <c r="D31" s="97"/>
      <c r="E31" s="108"/>
      <c r="F31" s="108"/>
      <c r="G31" s="108"/>
      <c r="H31" s="91" t="str">
        <f t="shared" si="2"/>
        <v/>
      </c>
      <c r="I31" s="91">
        <f>IF(OR(A31+B31 &gt; 0,Config!$C$4 &gt;C31),"",LOOKUP(WEEKDAY(C31,2),Config!$C$10:$C$14,Config!$E$10:$E$14))</f>
        <v>0.33333333333333337</v>
      </c>
      <c r="J31" s="98" t="str">
        <f t="shared" si="0"/>
        <v/>
      </c>
    </row>
    <row r="32" spans="1:13" ht="14.25" customHeight="1" x14ac:dyDescent="0.4">
      <c r="A32" s="75">
        <f>IFERROR(VLOOKUP(C32,Config!$B$7:$B$22,1,FALSE),0)</f>
        <v>0</v>
      </c>
      <c r="B32" s="41">
        <f>IFERROR(IF(AND(WEEKDAY(C32,2) &lt; 6,(LOOKUP(WEEKDAY(C32,2),Config!$C$10:$C$14,Config!$E$10:$E$14)&gt;0)),0,1),1)</f>
        <v>0</v>
      </c>
      <c r="C32" s="96">
        <f t="shared" si="3"/>
        <v>45259</v>
      </c>
      <c r="D32" s="97"/>
      <c r="E32" s="108"/>
      <c r="F32" s="108"/>
      <c r="G32" s="108"/>
      <c r="H32" s="91" t="str">
        <f t="shared" si="2"/>
        <v/>
      </c>
      <c r="I32" s="91">
        <f>IF(OR(A32+B32 &gt; 0,Config!$C$4 &gt;C32),"",LOOKUP(WEEKDAY(C32,2),Config!$C$10:$C$14,Config!$E$10:$E$14))</f>
        <v>0.33333333333333337</v>
      </c>
      <c r="J32" s="98" t="str">
        <f t="shared" si="0"/>
        <v/>
      </c>
    </row>
    <row r="33" spans="1:10" ht="14.25" customHeight="1" x14ac:dyDescent="0.4">
      <c r="A33" s="75">
        <f>IFERROR(VLOOKUP(C33,Config!$B$7:$B$22,1,FALSE),0)</f>
        <v>0</v>
      </c>
      <c r="B33" s="41">
        <f>IFERROR(IF(AND(WEEKDAY(C33,2) &lt; 6,(LOOKUP(WEEKDAY(C33,2),Config!$C$10:$C$14,Config!$E$10:$E$14)&gt;0)),0,1),1)</f>
        <v>0</v>
      </c>
      <c r="C33" s="96">
        <f t="shared" si="3"/>
        <v>45260</v>
      </c>
      <c r="D33" s="97"/>
      <c r="E33" s="108"/>
      <c r="F33" s="108"/>
      <c r="G33" s="108"/>
      <c r="H33" s="91" t="str">
        <f t="shared" si="2"/>
        <v/>
      </c>
      <c r="I33" s="91">
        <f>IF(OR(A33+B33 &gt; 0,Config!$C$4 &gt;C33),"",LOOKUP(WEEKDAY(C33,2),Config!$C$10:$C$14,Config!$E$10:$E$14))</f>
        <v>0.33333333333333337</v>
      </c>
      <c r="J33" s="98" t="str">
        <f t="shared" si="0"/>
        <v/>
      </c>
    </row>
    <row r="34" spans="1:10" ht="14.25" customHeight="1" x14ac:dyDescent="0.4">
      <c r="A34" s="75">
        <f>IFERROR(VLOOKUP(C34,Config!$B$7:$B$22,1,FALSE),0)</f>
        <v>0</v>
      </c>
      <c r="B34" s="41">
        <f>IFERROR(IF(AND(WEEKDAY(C34,2) &lt; 6,(LOOKUP(WEEKDAY(C34,2),Config!$C$10:$C$14,Config!$E$10:$E$14)&gt;0)),0,1),1)</f>
        <v>1</v>
      </c>
      <c r="C34" s="96" t="str">
        <f>IFERROR(IF(MONTH(C33+1)=$A$1,C33+1,""),"")</f>
        <v/>
      </c>
      <c r="D34" s="97"/>
      <c r="E34" s="108"/>
      <c r="F34" s="108"/>
      <c r="G34" s="108"/>
      <c r="H34" s="91" t="str">
        <f t="shared" si="2"/>
        <v/>
      </c>
      <c r="I34" s="91" t="str">
        <f>IF(OR(A34+B34 &gt; 0,Config!$C$4 &gt;C34),"",LOOKUP(WEEKDAY(C34,2),Config!$C$10:$C$14,Config!$E$10:$E$14))</f>
        <v/>
      </c>
      <c r="J34" s="98" t="str">
        <f t="shared" si="0"/>
        <v/>
      </c>
    </row>
    <row r="35" spans="1:10" ht="14.25" customHeight="1" x14ac:dyDescent="0.35"/>
    <row r="36" spans="1:10" ht="14.25" customHeight="1" x14ac:dyDescent="0.35"/>
    <row r="37" spans="1:10" ht="14.25" customHeight="1" x14ac:dyDescent="0.35"/>
    <row r="38" spans="1:10" ht="14.25" customHeight="1" x14ac:dyDescent="0.35"/>
    <row r="39" spans="1:10" ht="14.25" customHeight="1" x14ac:dyDescent="0.35"/>
    <row r="40" spans="1:10" ht="14.25" customHeight="1" x14ac:dyDescent="0.35"/>
    <row r="41" spans="1:10" ht="14.25" customHeight="1" x14ac:dyDescent="0.35"/>
    <row r="42" spans="1:10" ht="14.25" customHeight="1" x14ac:dyDescent="0.35"/>
    <row r="43" spans="1:10" ht="14.25" customHeight="1" x14ac:dyDescent="0.35"/>
    <row r="44" spans="1:10" ht="14.25" customHeight="1" x14ac:dyDescent="0.35"/>
    <row r="45" spans="1:10" ht="14.25" customHeight="1" x14ac:dyDescent="0.35"/>
    <row r="46" spans="1:10" ht="14.25" customHeight="1" x14ac:dyDescent="0.35"/>
    <row r="47" spans="1:10" ht="14.25" customHeight="1" x14ac:dyDescent="0.35"/>
    <row r="48" spans="1:10"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4">
    <mergeCell ref="C1:C2"/>
    <mergeCell ref="E1:F1"/>
    <mergeCell ref="H1:I1"/>
    <mergeCell ref="H2:I2"/>
  </mergeCells>
  <conditionalFormatting sqref="C9 E9:H9 J4:J34 C4:H8 C10:H34">
    <cfRule type="expression" dxfId="14" priority="1" stopIfTrue="1">
      <formula>$C4=TODAY()</formula>
    </cfRule>
  </conditionalFormatting>
  <conditionalFormatting sqref="C9 E9:H9 J4:J34 C4:H8 C10:H34">
    <cfRule type="expression" dxfId="13" priority="2">
      <formula>$A4&gt;0</formula>
    </cfRule>
  </conditionalFormatting>
  <conditionalFormatting sqref="C9 E9:H9 J4:J34 C4:H8 C10:H34">
    <cfRule type="expression" dxfId="12" priority="3">
      <formula>$B4=1</formula>
    </cfRule>
  </conditionalFormatting>
  <conditionalFormatting sqref="D9">
    <cfRule type="expression" dxfId="11" priority="4" stopIfTrue="1">
      <formula>$C9=TODAY()</formula>
    </cfRule>
  </conditionalFormatting>
  <conditionalFormatting sqref="D9">
    <cfRule type="expression" dxfId="10" priority="5">
      <formula>$A9&gt;0</formula>
    </cfRule>
  </conditionalFormatting>
  <conditionalFormatting sqref="D9">
    <cfRule type="expression" dxfId="9" priority="6">
      <formula>$B9=1</formula>
    </cfRule>
  </conditionalFormatting>
  <conditionalFormatting sqref="I4:I34">
    <cfRule type="expression" dxfId="8" priority="7" stopIfTrue="1">
      <formula>$C4=TODAY()</formula>
    </cfRule>
  </conditionalFormatting>
  <conditionalFormatting sqref="I4:I34">
    <cfRule type="expression" dxfId="7" priority="8">
      <formula>$A4&gt;0</formula>
    </cfRule>
  </conditionalFormatting>
  <conditionalFormatting sqref="I4:I34">
    <cfRule type="expression" dxfId="6" priority="9">
      <formula>$B4=1</formula>
    </cfRule>
  </conditionalFormatting>
  <pageMargins left="0.7" right="0.7" top="0.75" bottom="0.75"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1000"/>
  <sheetViews>
    <sheetView workbookViewId="0">
      <pane ySplit="3" topLeftCell="A4" activePane="bottomLeft" state="frozen"/>
      <selection pane="bottomLeft" activeCell="C34" sqref="C34"/>
    </sheetView>
  </sheetViews>
  <sheetFormatPr baseColWidth="10" defaultColWidth="12.640625" defaultRowHeight="15" customHeight="1" x14ac:dyDescent="0.35"/>
  <cols>
    <col min="1" max="1" width="14.35546875" hidden="1" customWidth="1"/>
    <col min="2" max="2" width="8.35546875" hidden="1" customWidth="1"/>
    <col min="3" max="3" width="27.85546875" customWidth="1"/>
    <col min="4" max="4" width="25.85546875" customWidth="1"/>
    <col min="5" max="9" width="8" customWidth="1"/>
    <col min="10" max="10" width="7.35546875" customWidth="1"/>
    <col min="11" max="12" width="8" customWidth="1"/>
    <col min="13" max="13" width="8.85546875" customWidth="1"/>
    <col min="14" max="26" width="8" customWidth="1"/>
  </cols>
  <sheetData>
    <row r="1" spans="1:11" ht="14.25" customHeight="1" x14ac:dyDescent="0.4">
      <c r="A1" s="41">
        <v>12</v>
      </c>
      <c r="C1" s="124" t="str">
        <f>TEXT(DATE(Config!C2,A1,1),"MMMM")</f>
        <v>Dezember</v>
      </c>
      <c r="E1" s="126" t="s">
        <v>55</v>
      </c>
      <c r="F1" s="127"/>
      <c r="G1" s="70" t="str">
        <f>IFERROR(IF($J$2-$J$1&lt;0,"-" &amp; TEXT(ABS($J$2-$J$1),"[h]:mm"),$J$2-$J$1),"")</f>
        <v>-151:36</v>
      </c>
      <c r="H1" s="128" t="s">
        <v>56</v>
      </c>
      <c r="I1" s="127"/>
      <c r="J1" s="71">
        <f>SUM(I4:I34)</f>
        <v>6.3166666666666655</v>
      </c>
      <c r="K1" s="71">
        <f ca="1">SUMIF(C4:C34, "&lt;=" &amp; TODAY(),I4:I34)</f>
        <v>0</v>
      </c>
    </row>
    <row r="2" spans="1:11" ht="14.25" customHeight="1" x14ac:dyDescent="0.4">
      <c r="C2" s="125"/>
      <c r="H2" s="128" t="s">
        <v>57</v>
      </c>
      <c r="I2" s="127"/>
      <c r="J2" s="71">
        <f>SUM(H4:H34)</f>
        <v>0</v>
      </c>
      <c r="K2" s="71">
        <f ca="1">SUMIF(C4:C34, "&lt;=" &amp; TODAY(),H4:H34)</f>
        <v>0</v>
      </c>
    </row>
    <row r="3" spans="1:11" ht="14.25" customHeight="1" x14ac:dyDescent="0.4">
      <c r="A3" s="41" t="s">
        <v>58</v>
      </c>
      <c r="B3" s="41" t="s">
        <v>59</v>
      </c>
      <c r="C3" s="72" t="s">
        <v>60</v>
      </c>
      <c r="D3" s="72" t="s">
        <v>61</v>
      </c>
      <c r="E3" s="72" t="s">
        <v>62</v>
      </c>
      <c r="F3" s="72" t="s">
        <v>63</v>
      </c>
      <c r="G3" s="72" t="s">
        <v>64</v>
      </c>
      <c r="H3" s="73" t="s">
        <v>65</v>
      </c>
      <c r="I3" s="73" t="s">
        <v>66</v>
      </c>
      <c r="J3" s="72" t="s">
        <v>67</v>
      </c>
      <c r="K3" s="74"/>
    </row>
    <row r="4" spans="1:11" ht="14.25" customHeight="1" x14ac:dyDescent="0.4">
      <c r="A4" s="75">
        <f>IFERROR(VLOOKUP(C4,Config!$B$7:$B$22,1,FALSE),0)</f>
        <v>0</v>
      </c>
      <c r="B4" s="41">
        <f>IFERROR(IF(AND(WEEKDAY(C4,2) &lt; 6,(LOOKUP(WEEKDAY(C4,2),Config!$C$10:$C$14,Config!$E$10:$E$14)&gt;0)),0,1),1)</f>
        <v>0</v>
      </c>
      <c r="C4" s="96">
        <f>DATE(Config!C2,A1,1)</f>
        <v>45261</v>
      </c>
      <c r="D4" s="97"/>
      <c r="E4" s="108"/>
      <c r="F4" s="108"/>
      <c r="G4" s="108"/>
      <c r="H4" s="91" t="str">
        <f t="shared" ref="H4:H34" si="0">IF((G4-E4-F4) =  0, "",G4-E4-F4)</f>
        <v/>
      </c>
      <c r="I4" s="91">
        <f>IF(OR(A4+B4 &gt; 0,Config!$C$4 &gt;C4),"",LOOKUP(WEEKDAY(C4,2),Config!$C$10:$C$14,Config!$E$10:$E$14))</f>
        <v>0.33333333333333337</v>
      </c>
      <c r="J4" s="98" t="str">
        <f t="shared" ref="J4:J34" si="1">IFERROR(IF(H4-I4&lt;0,"-" &amp; TEXT(ABS(H4-I4),"[h]:mm"),H4-I4),"")</f>
        <v/>
      </c>
    </row>
    <row r="5" spans="1:11" ht="14.25" customHeight="1" x14ac:dyDescent="0.4">
      <c r="A5" s="75">
        <f>IFERROR(VLOOKUP(C5,Config!$B$7:$B$22,1,FALSE),0)</f>
        <v>0</v>
      </c>
      <c r="B5" s="41">
        <f>IFERROR(IF(AND(WEEKDAY(C5,2) &lt; 6,(LOOKUP(WEEKDAY(C5,2),Config!$C$10:$C$14,Config!$E$10:$E$14)&gt;0)),0,1),1)</f>
        <v>1</v>
      </c>
      <c r="C5" s="96">
        <f t="shared" ref="C5:C29" si="2">C4+1</f>
        <v>45262</v>
      </c>
      <c r="D5" s="97"/>
      <c r="E5" s="108"/>
      <c r="F5" s="108"/>
      <c r="G5" s="108"/>
      <c r="H5" s="91" t="str">
        <f t="shared" si="0"/>
        <v/>
      </c>
      <c r="I5" s="91" t="str">
        <f>IF(OR(A5+B5 &gt; 0,Config!$C$4 &gt;C5),"",LOOKUP(WEEKDAY(C5,2),Config!$C$10:$C$14,Config!$E$10:$E$14))</f>
        <v/>
      </c>
      <c r="J5" s="98" t="str">
        <f t="shared" si="1"/>
        <v/>
      </c>
      <c r="K5" s="66"/>
    </row>
    <row r="6" spans="1:11" ht="14.25" customHeight="1" x14ac:dyDescent="0.4">
      <c r="A6" s="75">
        <f>IFERROR(VLOOKUP(C6,Config!$B$7:$B$22,1,FALSE),0)</f>
        <v>0</v>
      </c>
      <c r="B6" s="41">
        <f>IFERROR(IF(AND(WEEKDAY(C6,2) &lt; 6,(LOOKUP(WEEKDAY(C6,2),Config!$C$10:$C$14,Config!$E$10:$E$14)&gt;0)),0,1),1)</f>
        <v>1</v>
      </c>
      <c r="C6" s="96">
        <f t="shared" si="2"/>
        <v>45263</v>
      </c>
      <c r="D6" s="97"/>
      <c r="E6" s="108"/>
      <c r="F6" s="108"/>
      <c r="G6" s="108"/>
      <c r="H6" s="91" t="str">
        <f t="shared" si="0"/>
        <v/>
      </c>
      <c r="I6" s="91" t="str">
        <f>IF(OR(A6+B6 &gt; 0,Config!$C$4 &gt;C6),"",LOOKUP(WEEKDAY(C6,2),Config!$C$10:$C$14,Config!$E$10:$E$14))</f>
        <v/>
      </c>
      <c r="J6" s="98" t="str">
        <f t="shared" si="1"/>
        <v/>
      </c>
      <c r="K6" s="66"/>
    </row>
    <row r="7" spans="1:11" ht="14.25" customHeight="1" x14ac:dyDescent="0.4">
      <c r="A7" s="75">
        <f>IFERROR(VLOOKUP(C7,Config!$B$7:$B$22,1,FALSE),0)</f>
        <v>0</v>
      </c>
      <c r="B7" s="41">
        <f>IFERROR(IF(AND(WEEKDAY(C7,2) &lt; 6,(LOOKUP(WEEKDAY(C7,2),Config!$C$10:$C$14,Config!$E$10:$E$14)&gt;0)),0,1),1)</f>
        <v>0</v>
      </c>
      <c r="C7" s="96">
        <f t="shared" si="2"/>
        <v>45264</v>
      </c>
      <c r="D7" s="97"/>
      <c r="E7" s="108"/>
      <c r="F7" s="108"/>
      <c r="G7" s="108"/>
      <c r="H7" s="91" t="str">
        <f t="shared" si="0"/>
        <v/>
      </c>
      <c r="I7" s="91">
        <f>IF(OR(A7+B7 &gt; 0,Config!$C$4 &gt;C7),"",LOOKUP(WEEKDAY(C7,2),Config!$C$10:$C$14,Config!$E$10:$E$14))</f>
        <v>0.33333333333333337</v>
      </c>
      <c r="J7" s="98" t="str">
        <f t="shared" si="1"/>
        <v/>
      </c>
    </row>
    <row r="8" spans="1:11" ht="14.25" customHeight="1" x14ac:dyDescent="0.4">
      <c r="A8" s="75">
        <f>IFERROR(VLOOKUP(C8,Config!$B$7:$B$22,1,FALSE),0)</f>
        <v>0</v>
      </c>
      <c r="B8" s="41">
        <f>IFERROR(IF(AND(WEEKDAY(C8,2) &lt; 6,(LOOKUP(WEEKDAY(C8,2),Config!$C$10:$C$14,Config!$E$10:$E$14)&gt;0)),0,1),1)</f>
        <v>0</v>
      </c>
      <c r="C8" s="96">
        <f t="shared" si="2"/>
        <v>45265</v>
      </c>
      <c r="D8" s="97"/>
      <c r="E8" s="108"/>
      <c r="F8" s="108"/>
      <c r="G8" s="108"/>
      <c r="H8" s="91" t="str">
        <f t="shared" si="0"/>
        <v/>
      </c>
      <c r="I8" s="91">
        <f>IF(OR(A8+B8 &gt; 0,Config!$C$4 &gt;C8),"",LOOKUP(WEEKDAY(C8,2),Config!$C$10:$C$14,Config!$E$10:$E$14))</f>
        <v>0.33333333333333337</v>
      </c>
      <c r="J8" s="98" t="str">
        <f t="shared" si="1"/>
        <v/>
      </c>
    </row>
    <row r="9" spans="1:11" ht="14.25" customHeight="1" x14ac:dyDescent="0.4">
      <c r="A9" s="75">
        <f>IFERROR(VLOOKUP(C9,Config!$B$7:$B$22,1,FALSE),0)</f>
        <v>0</v>
      </c>
      <c r="B9" s="41">
        <f>IFERROR(IF(AND(WEEKDAY(C9,2) &lt; 6,(LOOKUP(WEEKDAY(C9,2),Config!$C$10:$C$14,Config!$E$10:$E$14)&gt;0)),0,1),1)</f>
        <v>0</v>
      </c>
      <c r="C9" s="96">
        <f t="shared" si="2"/>
        <v>45266</v>
      </c>
      <c r="D9" s="97"/>
      <c r="E9" s="108"/>
      <c r="F9" s="108"/>
      <c r="G9" s="108"/>
      <c r="H9" s="91" t="str">
        <f t="shared" si="0"/>
        <v/>
      </c>
      <c r="I9" s="91">
        <v>0.31666666666666665</v>
      </c>
      <c r="J9" s="98" t="str">
        <f t="shared" si="1"/>
        <v/>
      </c>
    </row>
    <row r="10" spans="1:11" ht="14.25" customHeight="1" x14ac:dyDescent="0.4">
      <c r="A10" s="75">
        <f>IFERROR(VLOOKUP(C10,Config!$B$7:$B$22,1,FALSE),0)</f>
        <v>0</v>
      </c>
      <c r="B10" s="41">
        <f>IFERROR(IF(AND(WEEKDAY(C10,2) &lt; 6,(LOOKUP(WEEKDAY(C10,2),Config!$C$10:$C$14,Config!$E$10:$E$14)&gt;0)),0,1),1)</f>
        <v>0</v>
      </c>
      <c r="C10" s="96">
        <f t="shared" si="2"/>
        <v>45267</v>
      </c>
      <c r="D10" s="97"/>
      <c r="E10" s="108"/>
      <c r="F10" s="108"/>
      <c r="G10" s="108"/>
      <c r="H10" s="91" t="str">
        <f t="shared" si="0"/>
        <v/>
      </c>
      <c r="I10" s="91">
        <f>IF(OR(A10+B10 &gt; 0,Config!$C$4 &gt;C10),"",LOOKUP(WEEKDAY(C10,2),Config!$C$10:$C$14,Config!$E$10:$E$14))</f>
        <v>0.33333333333333337</v>
      </c>
      <c r="J10" s="98" t="str">
        <f t="shared" si="1"/>
        <v/>
      </c>
    </row>
    <row r="11" spans="1:11" ht="14.25" customHeight="1" x14ac:dyDescent="0.4">
      <c r="A11" s="75">
        <f>IFERROR(VLOOKUP(C11,Config!$B$7:$B$22,1,FALSE),0)</f>
        <v>0</v>
      </c>
      <c r="B11" s="41">
        <f>IFERROR(IF(AND(WEEKDAY(C11,2) &lt; 6,(LOOKUP(WEEKDAY(C11,2),Config!$C$10:$C$14,Config!$E$10:$E$14)&gt;0)),0,1),1)</f>
        <v>0</v>
      </c>
      <c r="C11" s="96">
        <f t="shared" si="2"/>
        <v>45268</v>
      </c>
      <c r="D11" s="97"/>
      <c r="E11" s="108"/>
      <c r="F11" s="108"/>
      <c r="G11" s="108"/>
      <c r="H11" s="91" t="str">
        <f t="shared" si="0"/>
        <v/>
      </c>
      <c r="I11" s="91">
        <f>IF(OR(A11+B11 &gt; 0,Config!$C$4 &gt;C11),"",LOOKUP(WEEKDAY(C11,2),Config!$C$10:$C$14,Config!$E$10:$E$14))</f>
        <v>0.33333333333333337</v>
      </c>
      <c r="J11" s="98" t="str">
        <f t="shared" si="1"/>
        <v/>
      </c>
    </row>
    <row r="12" spans="1:11" ht="14.25" customHeight="1" x14ac:dyDescent="0.4">
      <c r="A12" s="75">
        <f>IFERROR(VLOOKUP(C12,Config!$B$7:$B$22,1,FALSE),0)</f>
        <v>0</v>
      </c>
      <c r="B12" s="41">
        <f>IFERROR(IF(AND(WEEKDAY(C12,2) &lt; 6,(LOOKUP(WEEKDAY(C12,2),Config!$C$10:$C$14,Config!$E$10:$E$14)&gt;0)),0,1),1)</f>
        <v>1</v>
      </c>
      <c r="C12" s="96">
        <f t="shared" si="2"/>
        <v>45269</v>
      </c>
      <c r="D12" s="97"/>
      <c r="E12" s="108"/>
      <c r="F12" s="108"/>
      <c r="G12" s="108"/>
      <c r="H12" s="91" t="str">
        <f t="shared" si="0"/>
        <v/>
      </c>
      <c r="I12" s="91" t="str">
        <f>IF(OR(A12+B12 &gt; 0,Config!$C$4 &gt;C12),"",LOOKUP(WEEKDAY(C12,2),Config!$C$10:$C$14,Config!$E$10:$E$14))</f>
        <v/>
      </c>
      <c r="J12" s="98" t="str">
        <f t="shared" si="1"/>
        <v/>
      </c>
    </row>
    <row r="13" spans="1:11" ht="14.25" customHeight="1" x14ac:dyDescent="0.4">
      <c r="A13" s="75">
        <f>IFERROR(VLOOKUP(C13,Config!$B$7:$B$22,1,FALSE),0)</f>
        <v>0</v>
      </c>
      <c r="B13" s="41">
        <f>IFERROR(IF(AND(WEEKDAY(C13,2) &lt; 6,(LOOKUP(WEEKDAY(C13,2),Config!$C$10:$C$14,Config!$E$10:$E$14)&gt;0)),0,1),1)</f>
        <v>1</v>
      </c>
      <c r="C13" s="96">
        <f t="shared" si="2"/>
        <v>45270</v>
      </c>
      <c r="D13" s="97"/>
      <c r="E13" s="108"/>
      <c r="F13" s="108"/>
      <c r="G13" s="108"/>
      <c r="H13" s="91" t="str">
        <f t="shared" si="0"/>
        <v/>
      </c>
      <c r="I13" s="91" t="str">
        <f>IF(OR(A13+B13 &gt; 0,Config!$C$4 &gt;C13),"",LOOKUP(WEEKDAY(C13,2),Config!$C$10:$C$14,Config!$E$10:$E$14))</f>
        <v/>
      </c>
      <c r="J13" s="98" t="str">
        <f t="shared" si="1"/>
        <v/>
      </c>
    </row>
    <row r="14" spans="1:11" ht="14.25" customHeight="1" x14ac:dyDescent="0.4">
      <c r="A14" s="75">
        <f>IFERROR(VLOOKUP(C14,Config!$B$7:$B$22,1,FALSE),0)</f>
        <v>0</v>
      </c>
      <c r="B14" s="41">
        <f>IFERROR(IF(AND(WEEKDAY(C14,2) &lt; 6,(LOOKUP(WEEKDAY(C14,2),Config!$C$10:$C$14,Config!$E$10:$E$14)&gt;0)),0,1),1)</f>
        <v>0</v>
      </c>
      <c r="C14" s="96">
        <f t="shared" si="2"/>
        <v>45271</v>
      </c>
      <c r="D14" s="97"/>
      <c r="E14" s="108"/>
      <c r="F14" s="108"/>
      <c r="G14" s="108"/>
      <c r="H14" s="91" t="str">
        <f t="shared" si="0"/>
        <v/>
      </c>
      <c r="I14" s="91">
        <f>IF(OR(A14+B14 &gt; 0,Config!$C$4 &gt;C14),"",LOOKUP(WEEKDAY(C14,2),Config!$C$10:$C$14,Config!$E$10:$E$14))</f>
        <v>0.33333333333333337</v>
      </c>
      <c r="J14" s="98" t="str">
        <f t="shared" si="1"/>
        <v/>
      </c>
    </row>
    <row r="15" spans="1:11" ht="14.25" customHeight="1" x14ac:dyDescent="0.4">
      <c r="A15" s="75">
        <f>IFERROR(VLOOKUP(C15,Config!$B$7:$B$22,1,FALSE),0)</f>
        <v>0</v>
      </c>
      <c r="B15" s="41">
        <f>IFERROR(IF(AND(WEEKDAY(C15,2) &lt; 6,(LOOKUP(WEEKDAY(C15,2),Config!$C$10:$C$14,Config!$E$10:$E$14)&gt;0)),0,1),1)</f>
        <v>0</v>
      </c>
      <c r="C15" s="96">
        <f t="shared" si="2"/>
        <v>45272</v>
      </c>
      <c r="D15" s="97"/>
      <c r="E15" s="108"/>
      <c r="F15" s="108"/>
      <c r="G15" s="108"/>
      <c r="H15" s="91" t="str">
        <f t="shared" si="0"/>
        <v/>
      </c>
      <c r="I15" s="91">
        <f>IF(OR(A15+B15 &gt; 0,Config!$C$4 &gt;C15),"",LOOKUP(WEEKDAY(C15,2),Config!$C$10:$C$14,Config!$E$10:$E$14))</f>
        <v>0.33333333333333337</v>
      </c>
      <c r="J15" s="98" t="str">
        <f t="shared" si="1"/>
        <v/>
      </c>
    </row>
    <row r="16" spans="1:11" ht="14.25" customHeight="1" x14ac:dyDescent="0.4">
      <c r="A16" s="75">
        <f>IFERROR(VLOOKUP(C16,Config!$B$7:$B$22,1,FALSE),0)</f>
        <v>0</v>
      </c>
      <c r="B16" s="41">
        <f>IFERROR(IF(AND(WEEKDAY(C16,2) &lt; 6,(LOOKUP(WEEKDAY(C16,2),Config!$C$10:$C$14,Config!$E$10:$E$14)&gt;0)),0,1),1)</f>
        <v>0</v>
      </c>
      <c r="C16" s="96">
        <f t="shared" si="2"/>
        <v>45273</v>
      </c>
      <c r="D16" s="97"/>
      <c r="E16" s="108"/>
      <c r="F16" s="108"/>
      <c r="G16" s="108"/>
      <c r="H16" s="91" t="str">
        <f t="shared" si="0"/>
        <v/>
      </c>
      <c r="I16" s="91">
        <f>IF(OR(A16+B16 &gt; 0,Config!$C$4 &gt;C16),"",LOOKUP(WEEKDAY(C16,2),Config!$C$10:$C$14,Config!$E$10:$E$14))</f>
        <v>0.33333333333333337</v>
      </c>
      <c r="J16" s="98" t="str">
        <f t="shared" si="1"/>
        <v/>
      </c>
    </row>
    <row r="17" spans="1:13" ht="14.25" customHeight="1" x14ac:dyDescent="0.4">
      <c r="A17" s="75">
        <f>IFERROR(VLOOKUP(C17,Config!$B$7:$B$22,1,FALSE),0)</f>
        <v>0</v>
      </c>
      <c r="B17" s="41">
        <f>IFERROR(IF(AND(WEEKDAY(C17,2) &lt; 6,(LOOKUP(WEEKDAY(C17,2),Config!$C$10:$C$14,Config!$E$10:$E$14)&gt;0)),0,1),1)</f>
        <v>0</v>
      </c>
      <c r="C17" s="96">
        <f t="shared" si="2"/>
        <v>45274</v>
      </c>
      <c r="D17" s="97"/>
      <c r="E17" s="108"/>
      <c r="F17" s="108"/>
      <c r="G17" s="108"/>
      <c r="H17" s="91" t="str">
        <f t="shared" si="0"/>
        <v/>
      </c>
      <c r="I17" s="91">
        <f>IF(OR(A17+B17 &gt; 0,Config!$C$4 &gt;C17),"",LOOKUP(WEEKDAY(C17,2),Config!$C$10:$C$14,Config!$E$10:$E$14))</f>
        <v>0.33333333333333337</v>
      </c>
      <c r="J17" s="98" t="str">
        <f t="shared" si="1"/>
        <v/>
      </c>
      <c r="M17" s="77"/>
    </row>
    <row r="18" spans="1:13" ht="14.25" customHeight="1" x14ac:dyDescent="0.4">
      <c r="A18" s="75">
        <f>IFERROR(VLOOKUP(C18,Config!$B$7:$B$22,1,FALSE),0)</f>
        <v>0</v>
      </c>
      <c r="B18" s="41">
        <f>IFERROR(IF(AND(WEEKDAY(C18,2) &lt; 6,(LOOKUP(WEEKDAY(C18,2),Config!$C$10:$C$14,Config!$E$10:$E$14)&gt;0)),0,1),1)</f>
        <v>0</v>
      </c>
      <c r="C18" s="96">
        <f t="shared" si="2"/>
        <v>45275</v>
      </c>
      <c r="D18" s="97"/>
      <c r="E18" s="108"/>
      <c r="F18" s="108"/>
      <c r="G18" s="108"/>
      <c r="H18" s="91" t="str">
        <f t="shared" si="0"/>
        <v/>
      </c>
      <c r="I18" s="91">
        <f>IF(OR(A18+B18 &gt; 0,Config!$C$4 &gt;C18),"",LOOKUP(WEEKDAY(C18,2),Config!$C$10:$C$14,Config!$E$10:$E$14))</f>
        <v>0.33333333333333337</v>
      </c>
      <c r="J18" s="98" t="str">
        <f t="shared" si="1"/>
        <v/>
      </c>
    </row>
    <row r="19" spans="1:13" ht="14.25" customHeight="1" x14ac:dyDescent="0.4">
      <c r="A19" s="75">
        <f>IFERROR(VLOOKUP(C19,Config!$B$7:$B$22,1,FALSE),0)</f>
        <v>0</v>
      </c>
      <c r="B19" s="41">
        <f>IFERROR(IF(AND(WEEKDAY(C19,2) &lt; 6,(LOOKUP(WEEKDAY(C19,2),Config!$C$10:$C$14,Config!$E$10:$E$14)&gt;0)),0,1),1)</f>
        <v>1</v>
      </c>
      <c r="C19" s="96">
        <f t="shared" si="2"/>
        <v>45276</v>
      </c>
      <c r="D19" s="97"/>
      <c r="E19" s="108"/>
      <c r="F19" s="108"/>
      <c r="G19" s="108"/>
      <c r="H19" s="91" t="str">
        <f t="shared" si="0"/>
        <v/>
      </c>
      <c r="I19" s="91" t="str">
        <f>IF(OR(A19+B19 &gt; 0,Config!$C$4 &gt;C19),"",LOOKUP(WEEKDAY(C19,2),Config!$C$10:$C$14,Config!$E$10:$E$14))</f>
        <v/>
      </c>
      <c r="J19" s="98" t="str">
        <f t="shared" si="1"/>
        <v/>
      </c>
    </row>
    <row r="20" spans="1:13" ht="14.25" customHeight="1" x14ac:dyDescent="0.4">
      <c r="A20" s="75">
        <f>IFERROR(VLOOKUP(C20,Config!$B$7:$B$22,1,FALSE),0)</f>
        <v>0</v>
      </c>
      <c r="B20" s="41">
        <f>IFERROR(IF(AND(WEEKDAY(C20,2) &lt; 6,(LOOKUP(WEEKDAY(C20,2),Config!$C$10:$C$14,Config!$E$10:$E$14)&gt;0)),0,1),1)</f>
        <v>1</v>
      </c>
      <c r="C20" s="96">
        <f t="shared" si="2"/>
        <v>45277</v>
      </c>
      <c r="D20" s="97"/>
      <c r="E20" s="108"/>
      <c r="F20" s="108"/>
      <c r="G20" s="108"/>
      <c r="H20" s="91" t="str">
        <f t="shared" si="0"/>
        <v/>
      </c>
      <c r="I20" s="91" t="str">
        <f>IF(OR(A20+B20 &gt; 0,Config!$C$4 &gt;C20),"",LOOKUP(WEEKDAY(C20,2),Config!$C$10:$C$14,Config!$E$10:$E$14))</f>
        <v/>
      </c>
      <c r="J20" s="98" t="str">
        <f t="shared" si="1"/>
        <v/>
      </c>
    </row>
    <row r="21" spans="1:13" ht="14.25" customHeight="1" x14ac:dyDescent="0.4">
      <c r="A21" s="75">
        <f>IFERROR(VLOOKUP(C21,Config!$B$7:$B$22,1,FALSE),0)</f>
        <v>0</v>
      </c>
      <c r="B21" s="41">
        <f>IFERROR(IF(AND(WEEKDAY(C21,2) &lt; 6,(LOOKUP(WEEKDAY(C21,2),Config!$C$10:$C$14,Config!$E$10:$E$14)&gt;0)),0,1),1)</f>
        <v>0</v>
      </c>
      <c r="C21" s="96">
        <f t="shared" si="2"/>
        <v>45278</v>
      </c>
      <c r="D21" s="97"/>
      <c r="E21" s="108"/>
      <c r="F21" s="108"/>
      <c r="G21" s="108"/>
      <c r="H21" s="91" t="str">
        <f t="shared" si="0"/>
        <v/>
      </c>
      <c r="I21" s="91">
        <f>IF(OR(A21+B21 &gt; 0,Config!$C$4 &gt;C21),"",LOOKUP(WEEKDAY(C21,2),Config!$C$10:$C$14,Config!$E$10:$E$14))</f>
        <v>0.33333333333333337</v>
      </c>
      <c r="J21" s="98" t="str">
        <f t="shared" si="1"/>
        <v/>
      </c>
    </row>
    <row r="22" spans="1:13" ht="14.25" customHeight="1" x14ac:dyDescent="0.4">
      <c r="A22" s="75">
        <f>IFERROR(VLOOKUP(C22,Config!$B$7:$B$22,1,FALSE),0)</f>
        <v>0</v>
      </c>
      <c r="B22" s="41">
        <f>IFERROR(IF(AND(WEEKDAY(C22,2) &lt; 6,(LOOKUP(WEEKDAY(C22,2),Config!$C$10:$C$14,Config!$E$10:$E$14)&gt;0)),0,1),1)</f>
        <v>0</v>
      </c>
      <c r="C22" s="96">
        <f t="shared" si="2"/>
        <v>45279</v>
      </c>
      <c r="D22" s="97"/>
      <c r="E22" s="108"/>
      <c r="F22" s="108"/>
      <c r="G22" s="108"/>
      <c r="H22" s="91" t="str">
        <f t="shared" si="0"/>
        <v/>
      </c>
      <c r="I22" s="91">
        <f>IF(OR(A22+B22 &gt; 0,Config!$C$4 &gt;C22),"",LOOKUP(WEEKDAY(C22,2),Config!$C$10:$C$14,Config!$E$10:$E$14))</f>
        <v>0.33333333333333337</v>
      </c>
      <c r="J22" s="98" t="str">
        <f t="shared" si="1"/>
        <v/>
      </c>
    </row>
    <row r="23" spans="1:13" ht="14.25" customHeight="1" x14ac:dyDescent="0.4">
      <c r="A23" s="75">
        <f>IFERROR(VLOOKUP(C23,Config!$B$7:$B$22,1,FALSE),0)</f>
        <v>0</v>
      </c>
      <c r="B23" s="41">
        <f>IFERROR(IF(AND(WEEKDAY(C23,2) &lt; 6,(LOOKUP(WEEKDAY(C23,2),Config!$C$10:$C$14,Config!$E$10:$E$14)&gt;0)),0,1),1)</f>
        <v>0</v>
      </c>
      <c r="C23" s="96">
        <f t="shared" si="2"/>
        <v>45280</v>
      </c>
      <c r="D23" s="97"/>
      <c r="E23" s="108"/>
      <c r="F23" s="108"/>
      <c r="G23" s="108"/>
      <c r="H23" s="91" t="str">
        <f t="shared" si="0"/>
        <v/>
      </c>
      <c r="I23" s="91">
        <f>IF(OR(A23+B23 &gt; 0,Config!$C$4 &gt;C23),"",LOOKUP(WEEKDAY(C23,2),Config!$C$10:$C$14,Config!$E$10:$E$14))</f>
        <v>0.33333333333333337</v>
      </c>
      <c r="J23" s="98" t="str">
        <f t="shared" si="1"/>
        <v/>
      </c>
    </row>
    <row r="24" spans="1:13" ht="14.25" customHeight="1" x14ac:dyDescent="0.4">
      <c r="A24" s="75">
        <f>IFERROR(VLOOKUP(C24,Config!$B$7:$B$22,1,FALSE),0)</f>
        <v>0</v>
      </c>
      <c r="B24" s="41">
        <f>IFERROR(IF(AND(WEEKDAY(C24,2) &lt; 6,(LOOKUP(WEEKDAY(C24,2),Config!$C$10:$C$14,Config!$E$10:$E$14)&gt;0)),0,1),1)</f>
        <v>0</v>
      </c>
      <c r="C24" s="96">
        <f t="shared" si="2"/>
        <v>45281</v>
      </c>
      <c r="D24" s="97"/>
      <c r="E24" s="108"/>
      <c r="F24" s="108"/>
      <c r="G24" s="108"/>
      <c r="H24" s="91" t="str">
        <f t="shared" si="0"/>
        <v/>
      </c>
      <c r="I24" s="91">
        <f>IF(OR(A24+B24 &gt; 0,Config!$C$4 &gt;C24),"",LOOKUP(WEEKDAY(C24,2),Config!$C$10:$C$14,Config!$E$10:$E$14))</f>
        <v>0.33333333333333337</v>
      </c>
      <c r="J24" s="98" t="str">
        <f t="shared" si="1"/>
        <v/>
      </c>
    </row>
    <row r="25" spans="1:13" ht="14.25" customHeight="1" x14ac:dyDescent="0.4">
      <c r="A25" s="75">
        <f>IFERROR(VLOOKUP(C25,Config!$B$7:$B$22,1,FALSE),0)</f>
        <v>0</v>
      </c>
      <c r="B25" s="41">
        <f>IFERROR(IF(AND(WEEKDAY(C25,2) &lt; 6,(LOOKUP(WEEKDAY(C25,2),Config!$C$10:$C$14,Config!$E$10:$E$14)&gt;0)),0,1),1)</f>
        <v>0</v>
      </c>
      <c r="C25" s="96">
        <f t="shared" si="2"/>
        <v>45282</v>
      </c>
      <c r="D25" s="97"/>
      <c r="E25" s="108"/>
      <c r="F25" s="108"/>
      <c r="G25" s="108"/>
      <c r="H25" s="91" t="str">
        <f t="shared" si="0"/>
        <v/>
      </c>
      <c r="I25" s="91">
        <f>IF(OR(A25+B25 &gt; 0,Config!$C$4 &gt;C25),"",LOOKUP(WEEKDAY(C25,2),Config!$C$10:$C$14,Config!$E$10:$E$14))</f>
        <v>0.33333333333333337</v>
      </c>
      <c r="J25" s="98" t="str">
        <f t="shared" si="1"/>
        <v/>
      </c>
    </row>
    <row r="26" spans="1:13" ht="14.25" customHeight="1" x14ac:dyDescent="0.4">
      <c r="A26" s="75">
        <f>IFERROR(VLOOKUP(C26,Config!$B$7:$B$22,1,FALSE),0)</f>
        <v>0</v>
      </c>
      <c r="B26" s="41">
        <f>IFERROR(IF(AND(WEEKDAY(C26,2) &lt; 6,(LOOKUP(WEEKDAY(C26,2),Config!$C$10:$C$14,Config!$E$10:$E$14)&gt;0)),0,1),1)</f>
        <v>1</v>
      </c>
      <c r="C26" s="96">
        <f t="shared" si="2"/>
        <v>45283</v>
      </c>
      <c r="D26" s="97"/>
      <c r="E26" s="108"/>
      <c r="F26" s="108"/>
      <c r="G26" s="108"/>
      <c r="H26" s="91" t="str">
        <f t="shared" si="0"/>
        <v/>
      </c>
      <c r="I26" s="91" t="str">
        <f>IF(OR(A26+B26 &gt; 0,Config!$C$4 &gt;C26),"",LOOKUP(WEEKDAY(C26,2),Config!$C$10:$C$14,Config!$E$10:$E$14))</f>
        <v/>
      </c>
      <c r="J26" s="98" t="str">
        <f t="shared" si="1"/>
        <v/>
      </c>
    </row>
    <row r="27" spans="1:13" ht="14.25" customHeight="1" x14ac:dyDescent="0.4">
      <c r="A27" s="75">
        <f>IFERROR(VLOOKUP(C27,Config!$B$7:$B$22,1,FALSE),0)</f>
        <v>45284</v>
      </c>
      <c r="B27" s="41">
        <f>IFERROR(IF(AND(WEEKDAY(C27,2) &lt; 6,(LOOKUP(WEEKDAY(C27,2),Config!$C$10:$C$14,Config!$E$10:$E$14)&gt;0)),0,1),1)</f>
        <v>1</v>
      </c>
      <c r="C27" s="96">
        <f t="shared" si="2"/>
        <v>45284</v>
      </c>
      <c r="D27" s="97"/>
      <c r="E27" s="108"/>
      <c r="F27" s="108"/>
      <c r="G27" s="108"/>
      <c r="H27" s="91" t="str">
        <f t="shared" si="0"/>
        <v/>
      </c>
      <c r="I27" s="91" t="str">
        <f>IF(OR(A27+B27 &gt; 0,Config!$C$4 &gt;C27),"",LOOKUP(WEEKDAY(C27,2),Config!$C$10:$C$14,Config!$E$10:$E$14))</f>
        <v/>
      </c>
      <c r="J27" s="98" t="str">
        <f t="shared" si="1"/>
        <v/>
      </c>
    </row>
    <row r="28" spans="1:13" ht="14.25" customHeight="1" x14ac:dyDescent="0.4">
      <c r="A28" s="75">
        <f>IFERROR(VLOOKUP(C28,Config!$B$7:$B$22,1,FALSE),0)</f>
        <v>45285</v>
      </c>
      <c r="B28" s="41">
        <f>IFERROR(IF(AND(WEEKDAY(C28,2) &lt; 6,(LOOKUP(WEEKDAY(C28,2),Config!$C$10:$C$14,Config!$E$10:$E$14)&gt;0)),0,1),1)</f>
        <v>0</v>
      </c>
      <c r="C28" s="96">
        <f t="shared" si="2"/>
        <v>45285</v>
      </c>
      <c r="D28" s="97"/>
      <c r="E28" s="108"/>
      <c r="F28" s="108"/>
      <c r="G28" s="108"/>
      <c r="H28" s="91" t="str">
        <f t="shared" si="0"/>
        <v/>
      </c>
      <c r="I28" s="91" t="str">
        <f>IF(OR(A28+B28 &gt; 0,Config!$C$4 &gt;C28),"",LOOKUP(WEEKDAY(C28,2),Config!$C$10:$C$14,Config!$E$10:$E$14))</f>
        <v/>
      </c>
      <c r="J28" s="98" t="str">
        <f t="shared" si="1"/>
        <v/>
      </c>
    </row>
    <row r="29" spans="1:13" ht="14.25" customHeight="1" x14ac:dyDescent="0.4">
      <c r="A29" s="75">
        <f>IFERROR(VLOOKUP(C29,Config!$B$7:$B$22,1,FALSE),0)</f>
        <v>45286</v>
      </c>
      <c r="B29" s="41">
        <f>IFERROR(IF(AND(WEEKDAY(C29,2) &lt; 6,(LOOKUP(WEEKDAY(C29,2),Config!$C$10:$C$14,Config!$E$10:$E$14)&gt;0)),0,1),1)</f>
        <v>0</v>
      </c>
      <c r="C29" s="96">
        <f t="shared" si="2"/>
        <v>45286</v>
      </c>
      <c r="D29" s="97"/>
      <c r="E29" s="108"/>
      <c r="F29" s="108"/>
      <c r="G29" s="108"/>
      <c r="H29" s="91" t="str">
        <f t="shared" si="0"/>
        <v/>
      </c>
      <c r="I29" s="91" t="str">
        <f>IF(OR(A29+B29 &gt; 0,Config!$C$4 &gt;C29),"",LOOKUP(WEEKDAY(C29,2),Config!$C$10:$C$14,Config!$E$10:$E$14))</f>
        <v/>
      </c>
      <c r="J29" s="98" t="str">
        <f t="shared" si="1"/>
        <v/>
      </c>
    </row>
    <row r="30" spans="1:13" ht="14.25" customHeight="1" x14ac:dyDescent="0.4">
      <c r="A30" s="75">
        <f>IFERROR(VLOOKUP(C30,Config!$B$7:$B$22,1,FALSE),0)</f>
        <v>0</v>
      </c>
      <c r="B30" s="41">
        <f>IFERROR(IF(AND(WEEKDAY(C30,2) &lt; 6,(LOOKUP(WEEKDAY(C30,2),Config!$C$10:$C$14,Config!$E$10:$E$14)&gt;0)),0,1),1)</f>
        <v>0</v>
      </c>
      <c r="C30" s="96">
        <f t="shared" ref="C30:C33" si="3">IF(MONTH(C29+1)=$A$1,C29+1,"")</f>
        <v>45287</v>
      </c>
      <c r="D30" s="97"/>
      <c r="E30" s="108"/>
      <c r="F30" s="108"/>
      <c r="G30" s="108"/>
      <c r="H30" s="91" t="str">
        <f t="shared" si="0"/>
        <v/>
      </c>
      <c r="I30" s="91">
        <f>IF(OR(A30+B30 &gt; 0,Config!$C$4 &gt;C30),"",LOOKUP(WEEKDAY(C30,2),Config!$C$10:$C$14,Config!$E$10:$E$14))</f>
        <v>0.33333333333333337</v>
      </c>
      <c r="J30" s="98" t="str">
        <f t="shared" si="1"/>
        <v/>
      </c>
    </row>
    <row r="31" spans="1:13" ht="14.25" customHeight="1" x14ac:dyDescent="0.4">
      <c r="A31" s="75">
        <f>IFERROR(VLOOKUP(C31,Config!$B$7:$B$22,1,FALSE),0)</f>
        <v>0</v>
      </c>
      <c r="B31" s="41">
        <f>IFERROR(IF(AND(WEEKDAY(C31,2) &lt; 6,(LOOKUP(WEEKDAY(C31,2),Config!$C$10:$C$14,Config!$E$10:$E$14)&gt;0)),0,1),1)</f>
        <v>0</v>
      </c>
      <c r="C31" s="96">
        <f t="shared" si="3"/>
        <v>45288</v>
      </c>
      <c r="D31" s="97"/>
      <c r="E31" s="108"/>
      <c r="F31" s="108"/>
      <c r="G31" s="108"/>
      <c r="H31" s="91" t="str">
        <f t="shared" si="0"/>
        <v/>
      </c>
      <c r="I31" s="91">
        <f>IF(OR(A31+B31 &gt; 0,Config!$C$4 &gt;C31),"",LOOKUP(WEEKDAY(C31,2),Config!$C$10:$C$14,Config!$E$10:$E$14))</f>
        <v>0.33333333333333337</v>
      </c>
      <c r="J31" s="98" t="str">
        <f t="shared" si="1"/>
        <v/>
      </c>
    </row>
    <row r="32" spans="1:13" ht="14.25" customHeight="1" x14ac:dyDescent="0.4">
      <c r="A32" s="75">
        <f>IFERROR(VLOOKUP(C32,Config!$B$7:$B$22,1,FALSE),0)</f>
        <v>0</v>
      </c>
      <c r="B32" s="41">
        <f>IFERROR(IF(AND(WEEKDAY(C32,2) &lt; 6,(LOOKUP(WEEKDAY(C32,2),Config!$C$10:$C$14,Config!$E$10:$E$14)&gt;0)),0,1),1)</f>
        <v>0</v>
      </c>
      <c r="C32" s="96">
        <f t="shared" si="3"/>
        <v>45289</v>
      </c>
      <c r="D32" s="97"/>
      <c r="E32" s="108"/>
      <c r="F32" s="108"/>
      <c r="G32" s="108"/>
      <c r="H32" s="91" t="str">
        <f t="shared" si="0"/>
        <v/>
      </c>
      <c r="I32" s="91">
        <f>IF(OR(A32+B32 &gt; 0,Config!$C$4 &gt;C32),"",LOOKUP(WEEKDAY(C32,2),Config!$C$10:$C$14,Config!$E$10:$E$14))</f>
        <v>0.33333333333333337</v>
      </c>
      <c r="J32" s="98" t="str">
        <f t="shared" si="1"/>
        <v/>
      </c>
    </row>
    <row r="33" spans="1:10" ht="14.25" customHeight="1" x14ac:dyDescent="0.4">
      <c r="A33" s="75">
        <f>IFERROR(VLOOKUP(C33,Config!$B$7:$B$22,1,FALSE),0)</f>
        <v>0</v>
      </c>
      <c r="B33" s="41">
        <f>IFERROR(IF(AND(WEEKDAY(C33,2) &lt; 6,(LOOKUP(WEEKDAY(C33,2),Config!$C$10:$C$14,Config!$E$10:$E$14)&gt;0)),0,1),1)</f>
        <v>1</v>
      </c>
      <c r="C33" s="96">
        <f t="shared" si="3"/>
        <v>45290</v>
      </c>
      <c r="D33" s="97"/>
      <c r="E33" s="108"/>
      <c r="F33" s="108"/>
      <c r="G33" s="108"/>
      <c r="H33" s="91" t="str">
        <f t="shared" si="0"/>
        <v/>
      </c>
      <c r="I33" s="91" t="str">
        <f>IF(OR(A33+B33 &gt; 0,Config!$C$4 &gt;C33),"",LOOKUP(WEEKDAY(C33,2),Config!$C$10:$C$14,Config!$E$10:$E$14))</f>
        <v/>
      </c>
      <c r="J33" s="98" t="str">
        <f t="shared" si="1"/>
        <v/>
      </c>
    </row>
    <row r="34" spans="1:10" ht="14.25" customHeight="1" x14ac:dyDescent="0.4">
      <c r="A34" s="75">
        <f>IFERROR(VLOOKUP(C34,Config!$B$7:$B$22,1,FALSE),0)</f>
        <v>0</v>
      </c>
      <c r="B34" s="41">
        <f>IFERROR(IF(AND(WEEKDAY(C34,2) &lt; 6,(LOOKUP(WEEKDAY(C34,2),Config!$C$10:$C$14,Config!$E$10:$E$14)&gt;0)),0,1),1)</f>
        <v>1</v>
      </c>
      <c r="C34" s="96">
        <f>IFERROR(IF(MONTH(C33+1)=$A$1,C33+1,""),"")</f>
        <v>45291</v>
      </c>
      <c r="D34" s="97"/>
      <c r="E34" s="108"/>
      <c r="F34" s="108"/>
      <c r="G34" s="108"/>
      <c r="H34" s="91" t="str">
        <f t="shared" si="0"/>
        <v/>
      </c>
      <c r="I34" s="91" t="str">
        <f>IF(OR(A34+B34 &gt; 0,Config!$C$4 &gt;C34),"",LOOKUP(WEEKDAY(C34,2),Config!$C$10:$C$14,Config!$E$10:$E$14))</f>
        <v/>
      </c>
      <c r="J34" s="98" t="str">
        <f t="shared" si="1"/>
        <v/>
      </c>
    </row>
    <row r="35" spans="1:10" ht="14.25" customHeight="1" x14ac:dyDescent="0.35"/>
    <row r="36" spans="1:10" ht="14.25" customHeight="1" x14ac:dyDescent="0.35"/>
    <row r="37" spans="1:10" ht="14.25" customHeight="1" x14ac:dyDescent="0.35"/>
    <row r="38" spans="1:10" ht="14.25" customHeight="1" x14ac:dyDescent="0.35"/>
    <row r="39" spans="1:10" ht="14.25" customHeight="1" x14ac:dyDescent="0.35"/>
    <row r="40" spans="1:10" ht="14.25" customHeight="1" x14ac:dyDescent="0.35"/>
    <row r="41" spans="1:10" ht="14.25" customHeight="1" x14ac:dyDescent="0.35"/>
    <row r="42" spans="1:10" ht="14.25" customHeight="1" x14ac:dyDescent="0.35"/>
    <row r="43" spans="1:10" ht="14.25" customHeight="1" x14ac:dyDescent="0.35"/>
    <row r="44" spans="1:10" ht="14.25" customHeight="1" x14ac:dyDescent="0.35"/>
    <row r="45" spans="1:10" ht="14.25" customHeight="1" x14ac:dyDescent="0.35"/>
    <row r="46" spans="1:10" ht="14.25" customHeight="1" x14ac:dyDescent="0.35"/>
    <row r="47" spans="1:10" ht="14.25" customHeight="1" x14ac:dyDescent="0.35"/>
    <row r="48" spans="1:10"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4">
    <mergeCell ref="C1:C2"/>
    <mergeCell ref="E1:F1"/>
    <mergeCell ref="H1:I1"/>
    <mergeCell ref="H2:I2"/>
  </mergeCells>
  <conditionalFormatting sqref="J4:J34 C4:H34">
    <cfRule type="expression" dxfId="5" priority="1" stopIfTrue="1">
      <formula>$C4=TODAY()</formula>
    </cfRule>
  </conditionalFormatting>
  <conditionalFormatting sqref="J4:J34 C4:H34">
    <cfRule type="expression" dxfId="4" priority="2">
      <formula>$A4&gt;0</formula>
    </cfRule>
  </conditionalFormatting>
  <conditionalFormatting sqref="J4:J34 C4:H34">
    <cfRule type="expression" dxfId="3" priority="3">
      <formula>$B4=1</formula>
    </cfRule>
  </conditionalFormatting>
  <conditionalFormatting sqref="I4:I34">
    <cfRule type="expression" dxfId="2" priority="4" stopIfTrue="1">
      <formula>$C4=TODAY()</formula>
    </cfRule>
  </conditionalFormatting>
  <conditionalFormatting sqref="I4:I34">
    <cfRule type="expression" dxfId="1" priority="5">
      <formula>$A4&gt;0</formula>
    </cfRule>
  </conditionalFormatting>
  <conditionalFormatting sqref="I4:I34">
    <cfRule type="expression" dxfId="0" priority="6">
      <formula>$B4=1</formula>
    </cfRule>
  </conditionalFormatting>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01"/>
  <sheetViews>
    <sheetView workbookViewId="0">
      <selection activeCell="G24" sqref="G24"/>
    </sheetView>
  </sheetViews>
  <sheetFormatPr baseColWidth="10" defaultColWidth="12.640625" defaultRowHeight="15" customHeight="1" x14ac:dyDescent="0.35"/>
  <cols>
    <col min="1" max="1" width="8" customWidth="1"/>
    <col min="2" max="2" width="17" customWidth="1"/>
    <col min="3" max="15" width="9.140625" customWidth="1"/>
    <col min="16" max="26" width="8" customWidth="1"/>
  </cols>
  <sheetData>
    <row r="1" spans="1:19" ht="14.25" customHeight="1" x14ac:dyDescent="0.4">
      <c r="A1" s="42"/>
      <c r="B1" s="42"/>
      <c r="C1" s="42"/>
      <c r="D1" s="42"/>
      <c r="E1" s="42"/>
      <c r="F1" s="42"/>
      <c r="G1" s="42"/>
      <c r="H1" s="42"/>
      <c r="I1" s="42"/>
      <c r="J1" s="42"/>
      <c r="K1" s="42"/>
      <c r="L1" s="42"/>
      <c r="M1" s="42"/>
      <c r="N1" s="42"/>
      <c r="O1" s="42"/>
      <c r="P1" s="42"/>
    </row>
    <row r="2" spans="1:19" ht="14.25" customHeight="1" x14ac:dyDescent="0.4">
      <c r="A2" s="42"/>
      <c r="B2" s="42"/>
      <c r="C2" s="42"/>
      <c r="D2" s="42"/>
      <c r="E2" s="42"/>
      <c r="F2" s="42"/>
      <c r="G2" s="42"/>
      <c r="H2" s="42"/>
      <c r="I2" s="42"/>
      <c r="J2" s="42"/>
      <c r="K2" s="42"/>
      <c r="L2" s="42"/>
      <c r="M2" s="42"/>
      <c r="N2" s="42"/>
      <c r="O2" s="42"/>
      <c r="P2" s="42"/>
    </row>
    <row r="3" spans="1:19" ht="14.25" customHeight="1" x14ac:dyDescent="0.5">
      <c r="A3" s="116" t="s">
        <v>73</v>
      </c>
      <c r="B3" s="117"/>
      <c r="C3" s="118" t="s">
        <v>72</v>
      </c>
      <c r="D3" s="119"/>
      <c r="E3" s="119"/>
      <c r="F3" s="120"/>
      <c r="G3" s="42"/>
      <c r="H3" s="42"/>
      <c r="I3" s="42"/>
      <c r="J3" s="42"/>
      <c r="K3" s="42"/>
      <c r="L3" s="42"/>
      <c r="M3" s="42"/>
      <c r="N3" s="42"/>
      <c r="O3" s="42"/>
      <c r="P3" s="42"/>
    </row>
    <row r="4" spans="1:19" ht="14.25" customHeight="1" x14ac:dyDescent="0.4">
      <c r="A4" s="42"/>
      <c r="B4" s="42"/>
      <c r="C4" s="42"/>
      <c r="D4" s="42"/>
      <c r="E4" s="42"/>
      <c r="F4" s="42"/>
      <c r="G4" s="42"/>
      <c r="H4" s="42"/>
      <c r="I4" s="42"/>
      <c r="J4" s="42"/>
      <c r="K4" s="42"/>
      <c r="L4" s="42"/>
      <c r="M4" s="42"/>
      <c r="N4" s="42"/>
      <c r="O4" s="42"/>
      <c r="P4" s="42"/>
    </row>
    <row r="5" spans="1:19" ht="14.25" customHeight="1" x14ac:dyDescent="0.4">
      <c r="A5" s="121">
        <f>Config!C2</f>
        <v>2023</v>
      </c>
      <c r="B5" s="43" t="s">
        <v>33</v>
      </c>
      <c r="C5" s="44" t="s">
        <v>34</v>
      </c>
      <c r="D5" s="44" t="s">
        <v>35</v>
      </c>
      <c r="E5" s="44" t="s">
        <v>36</v>
      </c>
      <c r="F5" s="44" t="s">
        <v>37</v>
      </c>
      <c r="G5" s="44" t="s">
        <v>38</v>
      </c>
      <c r="H5" s="44" t="s">
        <v>39</v>
      </c>
      <c r="I5" s="44" t="s">
        <v>40</v>
      </c>
      <c r="J5" s="44" t="s">
        <v>41</v>
      </c>
      <c r="K5" s="44" t="s">
        <v>42</v>
      </c>
      <c r="L5" s="44" t="s">
        <v>43</v>
      </c>
      <c r="M5" s="44" t="s">
        <v>44</v>
      </c>
      <c r="N5" s="45" t="s">
        <v>45</v>
      </c>
      <c r="O5" s="46" t="s">
        <v>46</v>
      </c>
      <c r="P5" s="42"/>
    </row>
    <row r="6" spans="1:19" ht="14.25" customHeight="1" x14ac:dyDescent="0.4">
      <c r="A6" s="122"/>
      <c r="B6" s="47" t="s">
        <v>47</v>
      </c>
      <c r="C6" s="48">
        <f t="shared" ref="C6:N6" ca="1" si="0">INDIRECT("'" &amp; C5 &amp; "'!" &amp; "K1" )</f>
        <v>3.3333333333333344</v>
      </c>
      <c r="D6" s="48">
        <f t="shared" ca="1" si="0"/>
        <v>0</v>
      </c>
      <c r="E6" s="48">
        <f t="shared" ca="1" si="0"/>
        <v>0</v>
      </c>
      <c r="F6" s="48">
        <f t="shared" ca="1" si="0"/>
        <v>0</v>
      </c>
      <c r="G6" s="48">
        <f t="shared" ca="1" si="0"/>
        <v>0</v>
      </c>
      <c r="H6" s="48">
        <f t="shared" ca="1" si="0"/>
        <v>0</v>
      </c>
      <c r="I6" s="48">
        <f t="shared" ca="1" si="0"/>
        <v>0</v>
      </c>
      <c r="J6" s="48">
        <f t="shared" ca="1" si="0"/>
        <v>0</v>
      </c>
      <c r="K6" s="48">
        <f t="shared" ca="1" si="0"/>
        <v>0</v>
      </c>
      <c r="L6" s="48">
        <f t="shared" ca="1" si="0"/>
        <v>0</v>
      </c>
      <c r="M6" s="48">
        <f t="shared" ca="1" si="0"/>
        <v>0</v>
      </c>
      <c r="N6" s="49">
        <f t="shared" ca="1" si="0"/>
        <v>0</v>
      </c>
      <c r="O6" s="50">
        <f t="shared" ref="O6:O7" ca="1" si="1">SUM(C6:N6)</f>
        <v>3.3333333333333344</v>
      </c>
      <c r="P6" s="42"/>
    </row>
    <row r="7" spans="1:19" ht="14.25" customHeight="1" x14ac:dyDescent="0.4">
      <c r="A7" s="122"/>
      <c r="B7" s="47" t="s">
        <v>48</v>
      </c>
      <c r="C7" s="48">
        <f t="shared" ref="C7:N7" ca="1" si="2">INDIRECT("'" &amp; C5 &amp; "'!" &amp; "K2" )</f>
        <v>0</v>
      </c>
      <c r="D7" s="48">
        <f t="shared" ca="1" si="2"/>
        <v>0</v>
      </c>
      <c r="E7" s="48">
        <f t="shared" ca="1" si="2"/>
        <v>0</v>
      </c>
      <c r="F7" s="48">
        <f t="shared" ca="1" si="2"/>
        <v>0</v>
      </c>
      <c r="G7" s="48">
        <f t="shared" ca="1" si="2"/>
        <v>0</v>
      </c>
      <c r="H7" s="48">
        <f t="shared" ca="1" si="2"/>
        <v>0</v>
      </c>
      <c r="I7" s="48">
        <f t="shared" ca="1" si="2"/>
        <v>0</v>
      </c>
      <c r="J7" s="48">
        <f t="shared" ca="1" si="2"/>
        <v>0</v>
      </c>
      <c r="K7" s="48">
        <f t="shared" ca="1" si="2"/>
        <v>0</v>
      </c>
      <c r="L7" s="48">
        <f t="shared" ca="1" si="2"/>
        <v>0</v>
      </c>
      <c r="M7" s="48">
        <f t="shared" ca="1" si="2"/>
        <v>0</v>
      </c>
      <c r="N7" s="49">
        <f t="shared" ca="1" si="2"/>
        <v>0</v>
      </c>
      <c r="O7" s="50">
        <f t="shared" ca="1" si="1"/>
        <v>0</v>
      </c>
      <c r="P7" s="42"/>
    </row>
    <row r="8" spans="1:19" ht="14.25" customHeight="1" x14ac:dyDescent="0.4">
      <c r="A8" s="123"/>
      <c r="B8" s="51" t="s">
        <v>49</v>
      </c>
      <c r="C8" s="52" t="str">
        <f ca="1">IF(C7-C6&lt;0,"-" &amp; TEXT(ABS(C7-C6),"[h]:mm"),MAX(C7-C6-Config!$E$16,0))</f>
        <v>-80:00</v>
      </c>
      <c r="D8" s="52">
        <f ca="1">IF(D7-D6&lt;0,"-" &amp; TEXT(ABS(D7-D6),"[h]:mm"),MAX(D7-D6-Config!$E$16,0))</f>
        <v>0</v>
      </c>
      <c r="E8" s="52">
        <f ca="1">IF(E7-E6&lt;0,"-" &amp; TEXT(ABS(E7-E6),"[h]:mm"),MAX(E7-E6-Config!$E$16,0))</f>
        <v>0</v>
      </c>
      <c r="F8" s="52">
        <f ca="1">IF(F7-F6&lt;0,"-" &amp; TEXT(ABS(F7-F6),"[h]:mm"),MAX(F7-F6-Config!$E$16,0))</f>
        <v>0</v>
      </c>
      <c r="G8" s="52">
        <f ca="1">IF(G7-G6&lt;0,"-" &amp; TEXT(ABS(G7-G6),"[h]:mm"),MAX(G7-G6-Config!$E$16,0))</f>
        <v>0</v>
      </c>
      <c r="H8" s="52">
        <f ca="1">IF(H7-H6&lt;0,"-" &amp; TEXT(ABS(H7-H6),"[h]:mm"),MAX(H7-H6-Config!$E$16,0))</f>
        <v>0</v>
      </c>
      <c r="I8" s="52">
        <f ca="1">IF(I7-I6&lt;0,"-" &amp; TEXT(ABS(I7-I6),"[h]:mm"),MAX(I7-I6-Config!$E$16,0))</f>
        <v>0</v>
      </c>
      <c r="J8" s="52">
        <f ca="1">IF(J7-J6&lt;0,"-" &amp; TEXT(ABS(J7-J6),"[h]:mm"),MAX(J7-J6-Config!$E$16,0))</f>
        <v>0</v>
      </c>
      <c r="K8" s="52">
        <f ca="1">IF(K7-K6&lt;0,"-" &amp; TEXT(ABS(K7-K6),"[h]:mm"),MAX(K7-K6-Config!$E$16,0))</f>
        <v>0</v>
      </c>
      <c r="L8" s="52">
        <f ca="1">IF(L7-L6&lt;0,"-" &amp; TEXT(ABS(L7-L6),"[h]:mm"),MAX(L7-L6-Config!$E$16,0))</f>
        <v>0</v>
      </c>
      <c r="M8" s="52">
        <f ca="1">IF(M7-M6&lt;0,"-" &amp; TEXT(ABS(M7-M6),"[h]:mm"),MAX(M7-M6-Config!$E$16,0))</f>
        <v>0</v>
      </c>
      <c r="N8" s="52">
        <f ca="1">IF(N7-N6&lt;0,"-" &amp; TEXT(ABS(N7-N6),"[h]:mm"),MAX(N7-N6-Config!$E$16,0))</f>
        <v>0</v>
      </c>
      <c r="O8" s="53" t="str">
        <f ca="1">IF(O7-O6&lt;0,"-" &amp; TEXT(ABS(O7-O6),"[h]:mm"),O7-O6)</f>
        <v>-80:00</v>
      </c>
      <c r="P8" s="42"/>
    </row>
    <row r="9" spans="1:19" ht="14.25" customHeight="1" x14ac:dyDescent="0.4">
      <c r="A9" s="54"/>
      <c r="B9" s="55" t="s">
        <v>50</v>
      </c>
      <c r="C9" s="56" t="str">
        <f t="shared" ref="C9:O9" ca="1" si="3">IF(C7-C6&lt;0,"-" &amp; TEXT(ABS(C7-C6),"[h]:mm"),MAX(C7-C6))</f>
        <v>-80:00</v>
      </c>
      <c r="D9" s="56">
        <f t="shared" ca="1" si="3"/>
        <v>0</v>
      </c>
      <c r="E9" s="56">
        <f t="shared" ca="1" si="3"/>
        <v>0</v>
      </c>
      <c r="F9" s="56">
        <f t="shared" ca="1" si="3"/>
        <v>0</v>
      </c>
      <c r="G9" s="56">
        <f t="shared" ca="1" si="3"/>
        <v>0</v>
      </c>
      <c r="H9" s="56">
        <f t="shared" ca="1" si="3"/>
        <v>0</v>
      </c>
      <c r="I9" s="56">
        <f t="shared" ca="1" si="3"/>
        <v>0</v>
      </c>
      <c r="J9" s="56">
        <f t="shared" ca="1" si="3"/>
        <v>0</v>
      </c>
      <c r="K9" s="56">
        <f t="shared" ca="1" si="3"/>
        <v>0</v>
      </c>
      <c r="L9" s="56">
        <f t="shared" ca="1" si="3"/>
        <v>0</v>
      </c>
      <c r="M9" s="56">
        <f t="shared" ca="1" si="3"/>
        <v>0</v>
      </c>
      <c r="N9" s="56">
        <f t="shared" ca="1" si="3"/>
        <v>0</v>
      </c>
      <c r="O9" s="105" t="str">
        <f t="shared" ca="1" si="3"/>
        <v>-80:00</v>
      </c>
      <c r="P9" s="57"/>
    </row>
    <row r="10" spans="1:19" ht="14.25" customHeight="1" x14ac:dyDescent="0.4">
      <c r="A10" s="42"/>
      <c r="B10" s="58" t="s">
        <v>51</v>
      </c>
      <c r="C10" s="59"/>
      <c r="D10" s="60"/>
      <c r="E10" s="60"/>
      <c r="F10" s="60"/>
      <c r="G10" s="60"/>
      <c r="H10" s="60"/>
      <c r="I10" s="60"/>
      <c r="J10" s="60"/>
      <c r="K10" s="60"/>
      <c r="L10" s="60"/>
      <c r="M10" s="60"/>
      <c r="N10" s="60"/>
      <c r="O10" s="61"/>
      <c r="P10" s="42"/>
    </row>
    <row r="11" spans="1:19" ht="14.25" customHeight="1" x14ac:dyDescent="0.4">
      <c r="A11" s="62"/>
      <c r="B11" s="17" t="s">
        <v>52</v>
      </c>
      <c r="C11" s="63">
        <f t="shared" ref="C11:N11" ca="1" si="4">INDIRECT("'" &amp; C5 &amp; "'!" &amp; "J1" )</f>
        <v>6.9999999999999982</v>
      </c>
      <c r="D11" s="63">
        <f t="shared" ca="1" si="4"/>
        <v>6.6666666666666652</v>
      </c>
      <c r="E11" s="63">
        <f t="shared" ca="1" si="4"/>
        <v>7.6666666666666643</v>
      </c>
      <c r="F11" s="63">
        <f t="shared" ca="1" si="4"/>
        <v>5.9999999999999991</v>
      </c>
      <c r="G11" s="63">
        <f t="shared" ca="1" si="4"/>
        <v>6.6666666666666652</v>
      </c>
      <c r="H11" s="63">
        <f t="shared" ca="1" si="4"/>
        <v>6.9999999999999982</v>
      </c>
      <c r="I11" s="63">
        <f t="shared" ca="1" si="4"/>
        <v>6.9999999999999982</v>
      </c>
      <c r="J11" s="63">
        <f t="shared" ca="1" si="4"/>
        <v>7.3333333333333313</v>
      </c>
      <c r="K11" s="63">
        <f t="shared" ca="1" si="4"/>
        <v>6.9999999999999982</v>
      </c>
      <c r="L11" s="63">
        <f t="shared" ca="1" si="4"/>
        <v>6.9999999999999982</v>
      </c>
      <c r="M11" s="63">
        <f t="shared" ca="1" si="4"/>
        <v>6.9999999999999982</v>
      </c>
      <c r="N11" s="64">
        <f t="shared" ca="1" si="4"/>
        <v>6.3166666666666655</v>
      </c>
      <c r="O11" s="65">
        <f ca="1">SUM(C11:N11)</f>
        <v>82.649999999999977</v>
      </c>
      <c r="P11" s="42"/>
      <c r="Q11" s="66"/>
    </row>
    <row r="12" spans="1:19" ht="14.25" customHeight="1" x14ac:dyDescent="0.4">
      <c r="A12" s="62"/>
      <c r="B12" s="55" t="s">
        <v>53</v>
      </c>
      <c r="C12" s="56">
        <f ca="1">C7-C6+Config!F16</f>
        <v>-3.3333333333333344</v>
      </c>
      <c r="D12" s="56">
        <f t="shared" ref="D12:E12" ca="1" si="5">D7-D6+C12</f>
        <v>-3.3333333333333344</v>
      </c>
      <c r="E12" s="56">
        <f t="shared" ca="1" si="5"/>
        <v>-3.3333333333333344</v>
      </c>
      <c r="F12" s="56">
        <f ca="1">F7-F6+E12</f>
        <v>-3.3333333333333344</v>
      </c>
      <c r="G12" s="56">
        <f t="shared" ref="G12:N12" ca="1" si="6">G7-G6+F12</f>
        <v>-3.3333333333333344</v>
      </c>
      <c r="H12" s="56">
        <f t="shared" ca="1" si="6"/>
        <v>-3.3333333333333344</v>
      </c>
      <c r="I12" s="56">
        <f t="shared" ca="1" si="6"/>
        <v>-3.3333333333333344</v>
      </c>
      <c r="J12" s="56">
        <f t="shared" ca="1" si="6"/>
        <v>-3.3333333333333344</v>
      </c>
      <c r="K12" s="56">
        <f t="shared" ca="1" si="6"/>
        <v>-3.3333333333333344</v>
      </c>
      <c r="L12" s="56">
        <f t="shared" ca="1" si="6"/>
        <v>-3.3333333333333344</v>
      </c>
      <c r="M12" s="56">
        <f t="shared" ca="1" si="6"/>
        <v>-3.3333333333333344</v>
      </c>
      <c r="N12" s="56">
        <f t="shared" ca="1" si="6"/>
        <v>-3.3333333333333344</v>
      </c>
      <c r="O12" s="53">
        <f ca="1">O7</f>
        <v>0</v>
      </c>
      <c r="P12" s="42"/>
    </row>
    <row r="13" spans="1:19" ht="14.25" customHeight="1" x14ac:dyDescent="0.4">
      <c r="A13" s="62"/>
      <c r="B13" s="67" t="s">
        <v>54</v>
      </c>
      <c r="C13" s="52" t="str">
        <f ca="1">C8</f>
        <v>-80:00</v>
      </c>
      <c r="D13" s="68" t="e">
        <f t="shared" ref="D13:N13" ca="1" si="7">C13+MAX(D8,0)</f>
        <v>#VALUE!</v>
      </c>
      <c r="E13" s="68" t="e">
        <f t="shared" ca="1" si="7"/>
        <v>#VALUE!</v>
      </c>
      <c r="F13" s="68" t="e">
        <f t="shared" ca="1" si="7"/>
        <v>#VALUE!</v>
      </c>
      <c r="G13" s="68" t="e">
        <f t="shared" ca="1" si="7"/>
        <v>#VALUE!</v>
      </c>
      <c r="H13" s="68" t="e">
        <f t="shared" ca="1" si="7"/>
        <v>#VALUE!</v>
      </c>
      <c r="I13" s="68" t="e">
        <f t="shared" ca="1" si="7"/>
        <v>#VALUE!</v>
      </c>
      <c r="J13" s="68" t="e">
        <f t="shared" ca="1" si="7"/>
        <v>#VALUE!</v>
      </c>
      <c r="K13" s="68" t="e">
        <f t="shared" ca="1" si="7"/>
        <v>#VALUE!</v>
      </c>
      <c r="L13" s="68" t="e">
        <f t="shared" ca="1" si="7"/>
        <v>#VALUE!</v>
      </c>
      <c r="M13" s="68" t="e">
        <f t="shared" ca="1" si="7"/>
        <v>#VALUE!</v>
      </c>
      <c r="N13" s="68" t="e">
        <f t="shared" ca="1" si="7"/>
        <v>#VALUE!</v>
      </c>
      <c r="O13" s="53">
        <f ca="1">MAX(O11:O12)-MIN(O11,O12)</f>
        <v>82.649999999999977</v>
      </c>
      <c r="P13" s="42"/>
      <c r="Q13" s="66"/>
      <c r="R13" s="66"/>
      <c r="S13" s="66"/>
    </row>
    <row r="14" spans="1:19" ht="14.25" customHeight="1" x14ac:dyDescent="0.4">
      <c r="A14" s="42"/>
      <c r="B14" s="42"/>
      <c r="C14" s="42"/>
      <c r="D14" s="42"/>
      <c r="E14" s="42"/>
      <c r="F14" s="42"/>
      <c r="G14" s="42"/>
      <c r="H14" s="42"/>
      <c r="I14" s="42"/>
      <c r="J14" s="42"/>
      <c r="K14" s="42"/>
      <c r="L14" s="42"/>
      <c r="M14" s="42"/>
      <c r="N14" s="42"/>
      <c r="O14" s="42"/>
      <c r="P14" s="42"/>
      <c r="Q14" s="66"/>
    </row>
    <row r="15" spans="1:19" ht="14.25" customHeight="1" x14ac:dyDescent="0.35"/>
    <row r="16" spans="1:19" ht="14.25" customHeight="1" x14ac:dyDescent="0.35"/>
    <row r="17" spans="15:15" ht="14.25" customHeight="1" x14ac:dyDescent="0.4">
      <c r="O17" s="69"/>
    </row>
    <row r="18" spans="15:15" ht="14.25" customHeight="1" x14ac:dyDescent="0.35"/>
    <row r="19" spans="15:15" ht="14.25" customHeight="1" x14ac:dyDescent="0.35"/>
    <row r="20" spans="15:15" ht="14.25" customHeight="1" x14ac:dyDescent="0.35"/>
    <row r="21" spans="15:15" ht="14.25" customHeight="1" x14ac:dyDescent="0.35"/>
    <row r="22" spans="15:15" ht="14.25" customHeight="1" x14ac:dyDescent="0.35"/>
    <row r="23" spans="15:15" ht="14.25" customHeight="1" x14ac:dyDescent="0.35"/>
    <row r="24" spans="15:15" ht="14.25" customHeight="1" x14ac:dyDescent="0.35"/>
    <row r="25" spans="15:15" ht="14.25" customHeight="1" x14ac:dyDescent="0.35"/>
    <row r="26" spans="15:15" ht="14.25" customHeight="1" x14ac:dyDescent="0.35"/>
    <row r="27" spans="15:15" ht="14.25" customHeight="1" x14ac:dyDescent="0.35"/>
    <row r="28" spans="15:15" ht="14.25" customHeight="1" x14ac:dyDescent="0.35"/>
    <row r="29" spans="15:15" ht="14.25" customHeight="1" x14ac:dyDescent="0.35"/>
    <row r="30" spans="15:15" ht="14.25" customHeight="1" x14ac:dyDescent="0.35"/>
    <row r="31" spans="15:15" ht="14.25" customHeight="1" x14ac:dyDescent="0.35"/>
    <row r="32" spans="15:15"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row r="1001" ht="14.25" customHeight="1" x14ac:dyDescent="0.35"/>
  </sheetData>
  <sheetProtection selectLockedCells="1" selectUnlockedCells="1"/>
  <mergeCells count="3">
    <mergeCell ref="A3:B3"/>
    <mergeCell ref="C3:F3"/>
    <mergeCell ref="A5:A8"/>
  </mergeCells>
  <conditionalFormatting sqref="O13">
    <cfRule type="expression" dxfId="169" priority="1">
      <formula>$O$11&lt;=$O$12</formula>
    </cfRule>
  </conditionalFormatting>
  <conditionalFormatting sqref="O13">
    <cfRule type="expression" dxfId="168" priority="2">
      <formula>$O$11&gt;$O$12</formula>
    </cfRule>
  </conditionalFormatting>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00"/>
  <sheetViews>
    <sheetView workbookViewId="0">
      <pane ySplit="3" topLeftCell="A4" activePane="bottomLeft" state="frozen"/>
      <selection pane="bottomLeft" activeCell="D35" sqref="D35"/>
    </sheetView>
  </sheetViews>
  <sheetFormatPr baseColWidth="10" defaultColWidth="12.640625" defaultRowHeight="15" customHeight="1" x14ac:dyDescent="0.35"/>
  <cols>
    <col min="1" max="1" width="7.35546875" hidden="1" customWidth="1"/>
    <col min="2" max="2" width="8.35546875" hidden="1" customWidth="1"/>
    <col min="3" max="3" width="27.85546875" customWidth="1"/>
    <col min="4" max="4" width="25.85546875" customWidth="1"/>
    <col min="5" max="9" width="8" customWidth="1"/>
    <col min="10" max="10" width="7.35546875" customWidth="1"/>
    <col min="11" max="12" width="8" customWidth="1"/>
    <col min="13" max="13" width="8.85546875" customWidth="1"/>
    <col min="14" max="26" width="8" customWidth="1"/>
  </cols>
  <sheetData>
    <row r="1" spans="1:12" ht="14.25" customHeight="1" x14ac:dyDescent="0.4">
      <c r="A1" s="41">
        <v>1</v>
      </c>
      <c r="C1" s="124" t="str">
        <f>TEXT(DATE(Config!C2,A1,1),"MMMM")</f>
        <v>Januar</v>
      </c>
      <c r="E1" s="126" t="s">
        <v>55</v>
      </c>
      <c r="F1" s="127"/>
      <c r="G1" s="70" t="str">
        <f>IFERROR(IF($J$2-$J$1&lt;0,"-" &amp; TEXT(ABS($J$2-$J$1),"[h]:mm"),$J$2-$J$1),"")</f>
        <v>-168:00</v>
      </c>
      <c r="H1" s="128" t="s">
        <v>56</v>
      </c>
      <c r="I1" s="127"/>
      <c r="J1" s="71">
        <f>SUM(I4:I34)</f>
        <v>6.9999999999999982</v>
      </c>
      <c r="K1" s="71">
        <f ca="1">SUMIF(C4:C34, "&lt;=" &amp; TODAY(),I4:I34)</f>
        <v>3.3333333333333344</v>
      </c>
    </row>
    <row r="2" spans="1:12" ht="14.25" customHeight="1" x14ac:dyDescent="0.4">
      <c r="C2" s="125"/>
      <c r="H2" s="128" t="s">
        <v>57</v>
      </c>
      <c r="I2" s="127"/>
      <c r="J2" s="71">
        <f>SUM(H4:H34)</f>
        <v>0</v>
      </c>
      <c r="K2" s="71">
        <f ca="1">SUMIF(C4:C34, "&lt;=" &amp; TODAY(),H4:H34)</f>
        <v>0</v>
      </c>
    </row>
    <row r="3" spans="1:12" ht="14.25" customHeight="1" x14ac:dyDescent="0.4">
      <c r="A3" s="41" t="s">
        <v>58</v>
      </c>
      <c r="B3" s="41" t="s">
        <v>59</v>
      </c>
      <c r="C3" s="72" t="s">
        <v>60</v>
      </c>
      <c r="D3" s="72" t="s">
        <v>61</v>
      </c>
      <c r="E3" s="72" t="s">
        <v>62</v>
      </c>
      <c r="F3" s="72" t="s">
        <v>63</v>
      </c>
      <c r="G3" s="72" t="s">
        <v>64</v>
      </c>
      <c r="H3" s="73" t="s">
        <v>65</v>
      </c>
      <c r="I3" s="73" t="s">
        <v>66</v>
      </c>
      <c r="J3" s="72" t="s">
        <v>67</v>
      </c>
      <c r="K3" s="74"/>
    </row>
    <row r="4" spans="1:12" ht="14.25" customHeight="1" x14ac:dyDescent="0.4">
      <c r="A4" s="75">
        <f>IFERROR(VLOOKUP(C4,Config!$B$7:$B$22,1,FALSE),0)</f>
        <v>44927</v>
      </c>
      <c r="B4" s="41">
        <f>IFERROR(IF(AND(WEEKDAY(C4,2) &lt; 6,(LOOKUP(WEEKDAY(C4,2),Config!$C$10:$C$14,Config!$E$10:$E$14)&gt;0)),0,1),1)</f>
        <v>1</v>
      </c>
      <c r="C4" s="100">
        <f>DATE(Config!C2,A1,1)</f>
        <v>44927</v>
      </c>
      <c r="D4" s="101"/>
      <c r="E4" s="107"/>
      <c r="F4" s="107"/>
      <c r="G4" s="107"/>
      <c r="H4" s="102" t="str">
        <f t="shared" ref="H4:H7" si="0">IF((G4-E4-F4) =  0, "",G4-E4-F4)</f>
        <v/>
      </c>
      <c r="I4" s="91" t="str">
        <f>IF(OR(A4+B4 &gt; 0,Config!$C$4 &gt;C4),"",LOOKUP(WEEKDAY(C4,2),Config!$C$10:$C$14,Config!$E$10:$E$14))</f>
        <v/>
      </c>
      <c r="J4" s="103" t="str">
        <f t="shared" ref="J4:J34" si="1">IFERROR(IF(H4-I4&lt;0,"-" &amp; TEXT(ABS(H4-I4),"[h]:mm"),H4-I4),"")</f>
        <v/>
      </c>
      <c r="L4" s="41" t="str">
        <f>IF(OR(A4+B4 &gt; 0,Config!$C$4 &gt;C4),"",LOOKUP(WEEKDAY(C4,2),Config!$C$10:$C$14,Config!$E$10:$E$14))</f>
        <v/>
      </c>
    </row>
    <row r="5" spans="1:12" ht="14.25" customHeight="1" x14ac:dyDescent="0.4">
      <c r="A5" s="75">
        <f>IFERROR(VLOOKUP(C5,Config!$B$7:$B$22,1,FALSE),0)</f>
        <v>0</v>
      </c>
      <c r="B5" s="41">
        <f>IFERROR(IF(AND(WEEKDAY(C5,2) &lt; 6,(LOOKUP(WEEKDAY(C5,2),Config!$C$10:$C$14,Config!$E$10:$E$14)&gt;0)),0,1),1)</f>
        <v>0</v>
      </c>
      <c r="C5" s="96">
        <f t="shared" ref="C5:C29" si="2">C4+1</f>
        <v>44928</v>
      </c>
      <c r="D5" s="97"/>
      <c r="E5" s="108"/>
      <c r="F5" s="108"/>
      <c r="G5" s="108"/>
      <c r="H5" s="91" t="str">
        <f t="shared" si="0"/>
        <v/>
      </c>
      <c r="I5" s="91">
        <f>IF(OR(A5+B5 &gt; 0,Config!$C$4 &gt;C5),"",LOOKUP(WEEKDAY(C5,2),Config!$C$10:$C$14,Config!$E$10:$E$14))</f>
        <v>0.33333333333333337</v>
      </c>
      <c r="J5" s="98" t="str">
        <f t="shared" si="1"/>
        <v/>
      </c>
      <c r="K5" s="66"/>
    </row>
    <row r="6" spans="1:12" ht="14.25" customHeight="1" x14ac:dyDescent="0.4">
      <c r="A6" s="75">
        <f>IFERROR(VLOOKUP(C6,Config!$B$7:$B$22,1,FALSE),0)</f>
        <v>0</v>
      </c>
      <c r="B6" s="41">
        <f>IFERROR(IF(AND(WEEKDAY(C6,2) &lt; 6,(LOOKUP(WEEKDAY(C6,2),Config!$C$10:$C$14,Config!$E$10:$E$14)&gt;0)),0,1),1)</f>
        <v>0</v>
      </c>
      <c r="C6" s="96">
        <f t="shared" si="2"/>
        <v>44929</v>
      </c>
      <c r="D6" s="97"/>
      <c r="E6" s="108"/>
      <c r="F6" s="108"/>
      <c r="G6" s="108"/>
      <c r="H6" s="91" t="str">
        <f t="shared" si="0"/>
        <v/>
      </c>
      <c r="I6" s="91">
        <f>IF(OR(A6+B6 &gt; 0,Config!$C$4 &gt;C6),"",LOOKUP(WEEKDAY(C6,2),Config!$C$10:$C$14,Config!$E$10:$E$14))</f>
        <v>0.33333333333333337</v>
      </c>
      <c r="J6" s="98" t="str">
        <f t="shared" si="1"/>
        <v/>
      </c>
      <c r="K6" s="66"/>
    </row>
    <row r="7" spans="1:12" ht="14.25" customHeight="1" x14ac:dyDescent="0.4">
      <c r="A7" s="75">
        <f>IFERROR(VLOOKUP(C7,Config!$B$7:$B$22,1,FALSE),0)</f>
        <v>0</v>
      </c>
      <c r="B7" s="41">
        <f>IFERROR(IF(AND(WEEKDAY(C7,2) &lt; 6,(LOOKUP(WEEKDAY(C7,2),Config!$C$10:$C$14,Config!$E$10:$E$14)&gt;0)),0,1),1)</f>
        <v>0</v>
      </c>
      <c r="C7" s="96">
        <f t="shared" si="2"/>
        <v>44930</v>
      </c>
      <c r="D7" s="97"/>
      <c r="E7" s="108"/>
      <c r="F7" s="108"/>
      <c r="G7" s="108"/>
      <c r="H7" s="91" t="str">
        <f t="shared" si="0"/>
        <v/>
      </c>
      <c r="I7" s="91">
        <f>IF(OR(A7+B7 &gt; 0,Config!$C$4 &gt;C7),"",LOOKUP(WEEKDAY(C7,2),Config!$C$10:$C$14,Config!$E$10:$E$14))</f>
        <v>0.33333333333333337</v>
      </c>
      <c r="J7" s="98" t="str">
        <f t="shared" si="1"/>
        <v/>
      </c>
    </row>
    <row r="8" spans="1:12" ht="14.25" customHeight="1" x14ac:dyDescent="0.4">
      <c r="A8" s="75">
        <f>IFERROR(VLOOKUP(C8,Config!$B$7:$B$22,1,FALSE),0)</f>
        <v>0</v>
      </c>
      <c r="B8" s="41">
        <f>IFERROR(IF(AND(WEEKDAY(C8,2) &lt; 6,(LOOKUP(WEEKDAY(C8,2),Config!$C$10:$C$14,Config!$E$10:$E$14)&gt;0)),0,1),1)</f>
        <v>0</v>
      </c>
      <c r="C8" s="96">
        <f t="shared" si="2"/>
        <v>44931</v>
      </c>
      <c r="D8" s="97"/>
      <c r="E8" s="108"/>
      <c r="F8" s="108"/>
      <c r="G8" s="108"/>
      <c r="H8" s="91" t="str">
        <f t="shared" ref="H8:H34" si="3">IF((G8-E8-F8) =  0, "",G8-E8-F8)</f>
        <v/>
      </c>
      <c r="I8" s="91">
        <f>IF(OR(A8+B8 &gt; 0,Config!$C$4 &gt;C8),"",LOOKUP(WEEKDAY(C8,2),Config!$C$10:$C$14,Config!$E$10:$E$14))</f>
        <v>0.33333333333333337</v>
      </c>
      <c r="J8" s="98" t="str">
        <f t="shared" si="1"/>
        <v/>
      </c>
    </row>
    <row r="9" spans="1:12" ht="14.25" customHeight="1" x14ac:dyDescent="0.4">
      <c r="A9" s="75">
        <f>IFERROR(VLOOKUP(C9,Config!$B$7:$B$22,1,FALSE),0)</f>
        <v>44932</v>
      </c>
      <c r="B9" s="41">
        <f>IFERROR(IF(AND(WEEKDAY(C9,2) &lt; 6,(LOOKUP(WEEKDAY(C9,2),Config!$C$10:$C$14,Config!$E$10:$E$14)&gt;0)),0,1),1)</f>
        <v>0</v>
      </c>
      <c r="C9" s="96">
        <f t="shared" si="2"/>
        <v>44932</v>
      </c>
      <c r="D9" s="97"/>
      <c r="E9" s="108"/>
      <c r="F9" s="108"/>
      <c r="G9" s="108"/>
      <c r="H9" s="91" t="str">
        <f t="shared" si="3"/>
        <v/>
      </c>
      <c r="I9" s="91" t="str">
        <f>IF(OR(A9+B9 &gt; 0,Config!$C$4 &gt;C9),"",LOOKUP(WEEKDAY(C9,2),Config!$C$10:$C$14,Config!$E$10:$E$14))</f>
        <v/>
      </c>
      <c r="J9" s="98" t="str">
        <f t="shared" si="1"/>
        <v/>
      </c>
    </row>
    <row r="10" spans="1:12" ht="14.25" customHeight="1" x14ac:dyDescent="0.4">
      <c r="A10" s="75">
        <f>IFERROR(VLOOKUP(C10,Config!$B$7:$B$22,1,FALSE),0)</f>
        <v>0</v>
      </c>
      <c r="B10" s="41">
        <f>IFERROR(IF(AND(WEEKDAY(C10,2) &lt; 6,(LOOKUP(WEEKDAY(C10,2),Config!$C$10:$C$14,Config!$E$10:$E$14)&gt;0)),0,1),1)</f>
        <v>1</v>
      </c>
      <c r="C10" s="96">
        <f t="shared" si="2"/>
        <v>44933</v>
      </c>
      <c r="D10" s="97"/>
      <c r="E10" s="108"/>
      <c r="F10" s="108"/>
      <c r="G10" s="108"/>
      <c r="H10" s="91" t="str">
        <f t="shared" si="3"/>
        <v/>
      </c>
      <c r="I10" s="91" t="str">
        <f>IF(OR(A10+B10 &gt; 0,Config!$C$4 &gt;C10),"",LOOKUP(WEEKDAY(C10,2),Config!$C$10:$C$14,Config!$E$10:$E$14))</f>
        <v/>
      </c>
      <c r="J10" s="98" t="str">
        <f t="shared" si="1"/>
        <v/>
      </c>
    </row>
    <row r="11" spans="1:12" ht="14.25" customHeight="1" x14ac:dyDescent="0.4">
      <c r="A11" s="75">
        <f>IFERROR(VLOOKUP(C11,Config!$B$7:$B$22,1,FALSE),0)</f>
        <v>0</v>
      </c>
      <c r="B11" s="41">
        <f>IFERROR(IF(AND(WEEKDAY(C11,2) &lt; 6,(LOOKUP(WEEKDAY(C11,2),Config!$C$10:$C$14,Config!$E$10:$E$14)&gt;0)),0,1),1)</f>
        <v>1</v>
      </c>
      <c r="C11" s="96">
        <f t="shared" si="2"/>
        <v>44934</v>
      </c>
      <c r="D11" s="97"/>
      <c r="E11" s="108"/>
      <c r="F11" s="108"/>
      <c r="G11" s="108"/>
      <c r="H11" s="91" t="str">
        <f t="shared" si="3"/>
        <v/>
      </c>
      <c r="I11" s="91" t="str">
        <f>IF(OR(A11+B11 &gt; 0,Config!$C$4 &gt;C11),"",LOOKUP(WEEKDAY(C11,2),Config!$C$10:$C$14,Config!$E$10:$E$14))</f>
        <v/>
      </c>
      <c r="J11" s="98" t="str">
        <f t="shared" si="1"/>
        <v/>
      </c>
    </row>
    <row r="12" spans="1:12" ht="14.25" customHeight="1" x14ac:dyDescent="0.4">
      <c r="A12" s="75">
        <f>IFERROR(VLOOKUP(C12,Config!$B$7:$B$22,1,FALSE),0)</f>
        <v>0</v>
      </c>
      <c r="B12" s="41">
        <f>IFERROR(IF(AND(WEEKDAY(C12,2) &lt; 6,(LOOKUP(WEEKDAY(C12,2),Config!$C$10:$C$14,Config!$E$10:$E$14)&gt;0)),0,1),1)</f>
        <v>0</v>
      </c>
      <c r="C12" s="96">
        <f t="shared" si="2"/>
        <v>44935</v>
      </c>
      <c r="D12" s="97"/>
      <c r="E12" s="108"/>
      <c r="F12" s="108"/>
      <c r="G12" s="108"/>
      <c r="H12" s="91" t="str">
        <f t="shared" si="3"/>
        <v/>
      </c>
      <c r="I12" s="91">
        <f>IF(OR(A12+B12 &gt; 0,Config!$C$4 &gt;C12),"",LOOKUP(WEEKDAY(C12,2),Config!$C$10:$C$14,Config!$E$10:$E$14))</f>
        <v>0.33333333333333337</v>
      </c>
      <c r="J12" s="98" t="str">
        <f t="shared" si="1"/>
        <v/>
      </c>
    </row>
    <row r="13" spans="1:12" ht="14.25" customHeight="1" x14ac:dyDescent="0.4">
      <c r="A13" s="75">
        <f>IFERROR(VLOOKUP(C13,Config!$B$7:$B$22,1,FALSE),0)</f>
        <v>0</v>
      </c>
      <c r="B13" s="41">
        <f>IFERROR(IF(AND(WEEKDAY(C13,2) &lt; 6,(LOOKUP(WEEKDAY(C13,2),Config!$C$10:$C$14,Config!$E$10:$E$14)&gt;0)),0,1),1)</f>
        <v>0</v>
      </c>
      <c r="C13" s="96">
        <f t="shared" si="2"/>
        <v>44936</v>
      </c>
      <c r="D13" s="97"/>
      <c r="E13" s="108"/>
      <c r="F13" s="108"/>
      <c r="G13" s="108"/>
      <c r="H13" s="91" t="str">
        <f t="shared" si="3"/>
        <v/>
      </c>
      <c r="I13" s="91">
        <f>IF(OR(A13+B13 &gt; 0,Config!$C$4 &gt;C13),"",LOOKUP(WEEKDAY(C13,2),Config!$C$10:$C$14,Config!$E$10:$E$14))</f>
        <v>0.33333333333333337</v>
      </c>
      <c r="J13" s="98" t="str">
        <f t="shared" si="1"/>
        <v/>
      </c>
    </row>
    <row r="14" spans="1:12" ht="14.25" customHeight="1" x14ac:dyDescent="0.4">
      <c r="A14" s="75">
        <f>IFERROR(VLOOKUP(C14,Config!$B$7:$B$22,1,FALSE),0)</f>
        <v>0</v>
      </c>
      <c r="B14" s="41">
        <f>IFERROR(IF(AND(WEEKDAY(C14,2) &lt; 6,(LOOKUP(WEEKDAY(C14,2),Config!$C$10:$C$14,Config!$E$10:$E$14)&gt;0)),0,1),1)</f>
        <v>0</v>
      </c>
      <c r="C14" s="96">
        <f t="shared" si="2"/>
        <v>44937</v>
      </c>
      <c r="D14" s="97"/>
      <c r="E14" s="108"/>
      <c r="F14" s="108"/>
      <c r="G14" s="108"/>
      <c r="H14" s="91" t="str">
        <f t="shared" si="3"/>
        <v/>
      </c>
      <c r="I14" s="91">
        <f>IF(OR(A14+B14 &gt; 0,Config!$C$4 &gt;C14),"",LOOKUP(WEEKDAY(C14,2),Config!$C$10:$C$14,Config!$E$10:$E$14))</f>
        <v>0.33333333333333337</v>
      </c>
      <c r="J14" s="98" t="str">
        <f t="shared" si="1"/>
        <v/>
      </c>
    </row>
    <row r="15" spans="1:12" ht="14.25" customHeight="1" x14ac:dyDescent="0.4">
      <c r="A15" s="75">
        <f>IFERROR(VLOOKUP(C15,Config!$B$7:$B$22,1,FALSE),0)</f>
        <v>0</v>
      </c>
      <c r="B15" s="41">
        <f>IFERROR(IF(AND(WEEKDAY(C15,2) &lt; 6,(LOOKUP(WEEKDAY(C15,2),Config!$C$10:$C$14,Config!$E$10:$E$14)&gt;0)),0,1),1)</f>
        <v>0</v>
      </c>
      <c r="C15" s="96">
        <f t="shared" si="2"/>
        <v>44938</v>
      </c>
      <c r="D15" s="97"/>
      <c r="E15" s="108"/>
      <c r="F15" s="108"/>
      <c r="G15" s="108"/>
      <c r="H15" s="91" t="str">
        <f t="shared" si="3"/>
        <v/>
      </c>
      <c r="I15" s="91">
        <f>IF(OR(A15+B15 &gt; 0,Config!$C$4 &gt;C15),"",LOOKUP(WEEKDAY(C15,2),Config!$C$10:$C$14,Config!$E$10:$E$14))</f>
        <v>0.33333333333333337</v>
      </c>
      <c r="J15" s="98" t="str">
        <f t="shared" si="1"/>
        <v/>
      </c>
    </row>
    <row r="16" spans="1:12" ht="14.25" customHeight="1" x14ac:dyDescent="0.4">
      <c r="A16" s="75">
        <f>IFERROR(VLOOKUP(C16,Config!$B$7:$B$22,1,FALSE),0)</f>
        <v>0</v>
      </c>
      <c r="B16" s="41">
        <f>IFERROR(IF(AND(WEEKDAY(C16,2) &lt; 6,(LOOKUP(WEEKDAY(C16,2),Config!$C$10:$C$14,Config!$E$10:$E$14)&gt;0)),0,1),1)</f>
        <v>0</v>
      </c>
      <c r="C16" s="96">
        <f t="shared" si="2"/>
        <v>44939</v>
      </c>
      <c r="D16" s="97"/>
      <c r="E16" s="108"/>
      <c r="F16" s="108"/>
      <c r="G16" s="108"/>
      <c r="H16" s="91" t="str">
        <f t="shared" si="3"/>
        <v/>
      </c>
      <c r="I16" s="91">
        <f>IF(OR(A16+B16 &gt; 0,Config!$C$4 &gt;C16),"",LOOKUP(WEEKDAY(C16,2),Config!$C$10:$C$14,Config!$E$10:$E$14))</f>
        <v>0.33333333333333337</v>
      </c>
      <c r="J16" s="98" t="str">
        <f t="shared" si="1"/>
        <v/>
      </c>
    </row>
    <row r="17" spans="1:14" ht="14.25" customHeight="1" x14ac:dyDescent="0.4">
      <c r="A17" s="75">
        <f>IFERROR(VLOOKUP(C17,Config!$B$7:$B$22,1,FALSE),0)</f>
        <v>0</v>
      </c>
      <c r="B17" s="41">
        <f>IFERROR(IF(AND(WEEKDAY(C17,2) &lt; 6,(LOOKUP(WEEKDAY(C17,2),Config!$C$10:$C$14,Config!$E$10:$E$14)&gt;0)),0,1),1)</f>
        <v>1</v>
      </c>
      <c r="C17" s="96">
        <f t="shared" si="2"/>
        <v>44940</v>
      </c>
      <c r="D17" s="97"/>
      <c r="E17" s="108"/>
      <c r="F17" s="108"/>
      <c r="G17" s="108"/>
      <c r="H17" s="91" t="str">
        <f t="shared" si="3"/>
        <v/>
      </c>
      <c r="I17" s="91" t="str">
        <f>IF(OR(A17+B17 &gt; 0,Config!$C$4 &gt;C17),"",LOOKUP(WEEKDAY(C17,2),Config!$C$10:$C$14,Config!$E$10:$E$14))</f>
        <v/>
      </c>
      <c r="J17" s="98" t="str">
        <f t="shared" si="1"/>
        <v/>
      </c>
      <c r="M17" s="77"/>
    </row>
    <row r="18" spans="1:14" ht="14.25" customHeight="1" x14ac:dyDescent="0.4">
      <c r="A18" s="75">
        <f>IFERROR(VLOOKUP(C18,Config!$B$7:$B$22,1,FALSE),0)</f>
        <v>0</v>
      </c>
      <c r="B18" s="41">
        <f>IFERROR(IF(AND(WEEKDAY(C18,2) &lt; 6,(LOOKUP(WEEKDAY(C18,2),Config!$C$10:$C$14,Config!$E$10:$E$14)&gt;0)),0,1),1)</f>
        <v>1</v>
      </c>
      <c r="C18" s="96">
        <f t="shared" si="2"/>
        <v>44941</v>
      </c>
      <c r="D18" s="97"/>
      <c r="E18" s="108"/>
      <c r="F18" s="108"/>
      <c r="G18" s="108"/>
      <c r="H18" s="91" t="str">
        <f t="shared" si="3"/>
        <v/>
      </c>
      <c r="I18" s="91" t="str">
        <f>IF(OR(A18+B18 &gt; 0,Config!$C$4 &gt;C18),"",LOOKUP(WEEKDAY(C18,2),Config!$C$10:$C$14,Config!$E$10:$E$14))</f>
        <v/>
      </c>
      <c r="J18" s="98" t="str">
        <f t="shared" si="1"/>
        <v/>
      </c>
    </row>
    <row r="19" spans="1:14" ht="14.25" customHeight="1" x14ac:dyDescent="0.4">
      <c r="A19" s="75">
        <f>IFERROR(VLOOKUP(C19,Config!$B$7:$B$22,1,FALSE),0)</f>
        <v>0</v>
      </c>
      <c r="B19" s="41">
        <f>IFERROR(IF(AND(WEEKDAY(C19,2) &lt; 6,(LOOKUP(WEEKDAY(C19,2),Config!$C$10:$C$14,Config!$E$10:$E$14)&gt;0)),0,1),1)</f>
        <v>0</v>
      </c>
      <c r="C19" s="96">
        <f t="shared" si="2"/>
        <v>44942</v>
      </c>
      <c r="D19" s="97"/>
      <c r="E19" s="108"/>
      <c r="F19" s="108"/>
      <c r="G19" s="108"/>
      <c r="H19" s="91" t="str">
        <f t="shared" si="3"/>
        <v/>
      </c>
      <c r="I19" s="91">
        <f>IF(OR(A19+B19 &gt; 0,Config!$C$4 &gt;C19),"",LOOKUP(WEEKDAY(C19,2),Config!$C$10:$C$14,Config!$E$10:$E$14))</f>
        <v>0.33333333333333337</v>
      </c>
      <c r="J19" s="98" t="str">
        <f t="shared" si="1"/>
        <v/>
      </c>
    </row>
    <row r="20" spans="1:14" ht="14.25" customHeight="1" x14ac:dyDescent="0.4">
      <c r="A20" s="75">
        <f>IFERROR(VLOOKUP(C20,Config!$B$7:$B$22,1,FALSE),0)</f>
        <v>0</v>
      </c>
      <c r="B20" s="41">
        <f>IFERROR(IF(AND(WEEKDAY(C20,2) &lt; 6,(LOOKUP(WEEKDAY(C20,2),Config!$C$10:$C$14,Config!$E$10:$E$14)&gt;0)),0,1),1)</f>
        <v>0</v>
      </c>
      <c r="C20" s="96">
        <f t="shared" si="2"/>
        <v>44943</v>
      </c>
      <c r="D20" s="97"/>
      <c r="E20" s="108"/>
      <c r="F20" s="108"/>
      <c r="G20" s="108"/>
      <c r="H20" s="91" t="str">
        <f t="shared" si="3"/>
        <v/>
      </c>
      <c r="I20" s="91">
        <f>IF(OR(A20+B20 &gt; 0,Config!$C$4 &gt;C20),"",LOOKUP(WEEKDAY(C20,2),Config!$C$10:$C$14,Config!$E$10:$E$14))</f>
        <v>0.33333333333333337</v>
      </c>
      <c r="J20" s="98" t="str">
        <f t="shared" si="1"/>
        <v/>
      </c>
    </row>
    <row r="21" spans="1:14" ht="14.25" customHeight="1" x14ac:dyDescent="0.4">
      <c r="A21" s="75">
        <f>IFERROR(VLOOKUP(C21,Config!$B$7:$B$22,1,FALSE),0)</f>
        <v>0</v>
      </c>
      <c r="B21" s="41">
        <f>IFERROR(IF(AND(WEEKDAY(C21,2) &lt; 6,(LOOKUP(WEEKDAY(C21,2),Config!$C$10:$C$14,Config!$E$10:$E$14)&gt;0)),0,1),1)</f>
        <v>0</v>
      </c>
      <c r="C21" s="96">
        <f t="shared" si="2"/>
        <v>44944</v>
      </c>
      <c r="D21" s="97"/>
      <c r="E21" s="108"/>
      <c r="F21" s="108"/>
      <c r="G21" s="108"/>
      <c r="H21" s="91" t="str">
        <f t="shared" si="3"/>
        <v/>
      </c>
      <c r="I21" s="91">
        <f>IF(OR(A21+B21 &gt; 0,Config!$C$4 &gt;C21),"",LOOKUP(WEEKDAY(C21,2),Config!$C$10:$C$14,Config!$E$10:$E$14))</f>
        <v>0.33333333333333337</v>
      </c>
      <c r="J21" s="98" t="str">
        <f t="shared" si="1"/>
        <v/>
      </c>
    </row>
    <row r="22" spans="1:14" ht="14.25" customHeight="1" x14ac:dyDescent="0.4">
      <c r="A22" s="75">
        <f>IFERROR(VLOOKUP(C22,Config!$B$7:$B$22,1,FALSE),0)</f>
        <v>0</v>
      </c>
      <c r="B22" s="41">
        <f>IFERROR(IF(AND(WEEKDAY(C22,2) &lt; 6,(LOOKUP(WEEKDAY(C22,2),Config!$C$10:$C$14,Config!$E$10:$E$14)&gt;0)),0,1),1)</f>
        <v>0</v>
      </c>
      <c r="C22" s="96">
        <f t="shared" si="2"/>
        <v>44945</v>
      </c>
      <c r="D22" s="97"/>
      <c r="E22" s="108"/>
      <c r="F22" s="108"/>
      <c r="G22" s="108"/>
      <c r="H22" s="91" t="str">
        <f t="shared" si="3"/>
        <v/>
      </c>
      <c r="I22" s="91">
        <f>IF(OR(A22+B22 &gt; 0,Config!$C$4 &gt;C22),"",LOOKUP(WEEKDAY(C22,2),Config!$C$10:$C$14,Config!$E$10:$E$14))</f>
        <v>0.33333333333333337</v>
      </c>
      <c r="J22" s="98" t="str">
        <f t="shared" si="1"/>
        <v/>
      </c>
    </row>
    <row r="23" spans="1:14" ht="14.25" customHeight="1" x14ac:dyDescent="0.4">
      <c r="A23" s="75">
        <f>IFERROR(VLOOKUP(C23,Config!$B$7:$B$22,1,FALSE),0)</f>
        <v>0</v>
      </c>
      <c r="B23" s="41">
        <f>IFERROR(IF(AND(WEEKDAY(C23,2) &lt; 6,(LOOKUP(WEEKDAY(C23,2),Config!$C$10:$C$14,Config!$E$10:$E$14)&gt;0)),0,1),1)</f>
        <v>0</v>
      </c>
      <c r="C23" s="96">
        <f t="shared" si="2"/>
        <v>44946</v>
      </c>
      <c r="D23" s="97"/>
      <c r="E23" s="108"/>
      <c r="F23" s="108"/>
      <c r="G23" s="108"/>
      <c r="H23" s="91" t="str">
        <f t="shared" si="3"/>
        <v/>
      </c>
      <c r="I23" s="91">
        <f>IF(OR(A23+B23 &gt; 0,Config!$C$4 &gt;C23),"",LOOKUP(WEEKDAY(C23,2),Config!$C$10:$C$14,Config!$E$10:$E$14))</f>
        <v>0.33333333333333337</v>
      </c>
      <c r="J23" s="98" t="str">
        <f t="shared" si="1"/>
        <v/>
      </c>
    </row>
    <row r="24" spans="1:14" ht="14.25" customHeight="1" x14ac:dyDescent="0.4">
      <c r="A24" s="75">
        <f>IFERROR(VLOOKUP(C24,Config!$B$7:$B$22,1,FALSE),0)</f>
        <v>0</v>
      </c>
      <c r="B24" s="41">
        <f>IFERROR(IF(AND(WEEKDAY(C24,2) &lt; 6,(LOOKUP(WEEKDAY(C24,2),Config!$C$10:$C$14,Config!$E$10:$E$14)&gt;0)),0,1),1)</f>
        <v>1</v>
      </c>
      <c r="C24" s="96">
        <f t="shared" si="2"/>
        <v>44947</v>
      </c>
      <c r="D24" s="97"/>
      <c r="E24" s="108"/>
      <c r="F24" s="108"/>
      <c r="G24" s="108"/>
      <c r="H24" s="91" t="str">
        <f t="shared" si="3"/>
        <v/>
      </c>
      <c r="I24" s="91" t="str">
        <f>IF(OR(A24+B24 &gt; 0,Config!$C$4 &gt;C24),"",LOOKUP(WEEKDAY(C24,2),Config!$C$10:$C$14,Config!$E$10:$E$14))</f>
        <v/>
      </c>
      <c r="J24" s="98" t="str">
        <f t="shared" si="1"/>
        <v/>
      </c>
      <c r="N24" s="41" t="s">
        <v>68</v>
      </c>
    </row>
    <row r="25" spans="1:14" ht="14.25" customHeight="1" x14ac:dyDescent="0.4">
      <c r="A25" s="75">
        <f>IFERROR(VLOOKUP(C25,Config!$B$7:$B$22,1,FALSE),0)</f>
        <v>0</v>
      </c>
      <c r="B25" s="41">
        <f>IFERROR(IF(AND(WEEKDAY(C25,2) &lt; 6,(LOOKUP(WEEKDAY(C25,2),Config!$C$10:$C$14,Config!$E$10:$E$14)&gt;0)),0,1),1)</f>
        <v>1</v>
      </c>
      <c r="C25" s="96">
        <f t="shared" si="2"/>
        <v>44948</v>
      </c>
      <c r="D25" s="97"/>
      <c r="E25" s="108"/>
      <c r="F25" s="108"/>
      <c r="G25" s="108"/>
      <c r="H25" s="91" t="str">
        <f t="shared" si="3"/>
        <v/>
      </c>
      <c r="I25" s="91" t="str">
        <f>IF(OR(A25+B25 &gt; 0,Config!$C$4 &gt;C25),"",LOOKUP(WEEKDAY(C25,2),Config!$C$10:$C$14,Config!$E$10:$E$14))</f>
        <v/>
      </c>
      <c r="J25" s="98" t="str">
        <f t="shared" si="1"/>
        <v/>
      </c>
    </row>
    <row r="26" spans="1:14" ht="14.25" customHeight="1" x14ac:dyDescent="0.4">
      <c r="A26" s="75">
        <f>IFERROR(VLOOKUP(C26,Config!$B$7:$B$22,1,FALSE),0)</f>
        <v>0</v>
      </c>
      <c r="B26" s="41">
        <f>IFERROR(IF(AND(WEEKDAY(C26,2) &lt; 6,(LOOKUP(WEEKDAY(C26,2),Config!$C$10:$C$14,Config!$E$10:$E$14)&gt;0)),0,1),1)</f>
        <v>0</v>
      </c>
      <c r="C26" s="96">
        <f t="shared" si="2"/>
        <v>44949</v>
      </c>
      <c r="D26" s="97"/>
      <c r="E26" s="108"/>
      <c r="F26" s="108"/>
      <c r="G26" s="108"/>
      <c r="H26" s="91" t="str">
        <f t="shared" si="3"/>
        <v/>
      </c>
      <c r="I26" s="91">
        <f>IF(OR(A26+B26 &gt; 0,Config!$C$4 &gt;C26),"",LOOKUP(WEEKDAY(C26,2),Config!$C$10:$C$14,Config!$E$10:$E$14))</f>
        <v>0.33333333333333337</v>
      </c>
      <c r="J26" s="98" t="str">
        <f t="shared" si="1"/>
        <v/>
      </c>
    </row>
    <row r="27" spans="1:14" ht="14.25" customHeight="1" x14ac:dyDescent="0.4">
      <c r="A27" s="75">
        <f>IFERROR(VLOOKUP(C27,Config!$B$7:$B$22,1,FALSE),0)</f>
        <v>0</v>
      </c>
      <c r="B27" s="41">
        <f>IFERROR(IF(AND(WEEKDAY(C27,2) &lt; 6,(LOOKUP(WEEKDAY(C27,2),Config!$C$10:$C$14,Config!$E$10:$E$14)&gt;0)),0,1),1)</f>
        <v>0</v>
      </c>
      <c r="C27" s="96">
        <f t="shared" si="2"/>
        <v>44950</v>
      </c>
      <c r="D27" s="97"/>
      <c r="E27" s="108"/>
      <c r="F27" s="108"/>
      <c r="G27" s="108"/>
      <c r="H27" s="91" t="str">
        <f t="shared" si="3"/>
        <v/>
      </c>
      <c r="I27" s="91">
        <f>IF(OR(A27+B27 &gt; 0,Config!$C$4 &gt;C27),"",LOOKUP(WEEKDAY(C27,2),Config!$C$10:$C$14,Config!$E$10:$E$14))</f>
        <v>0.33333333333333337</v>
      </c>
      <c r="J27" s="98" t="str">
        <f t="shared" si="1"/>
        <v/>
      </c>
    </row>
    <row r="28" spans="1:14" ht="14.25" customHeight="1" x14ac:dyDescent="0.4">
      <c r="A28" s="75">
        <f>IFERROR(VLOOKUP(C28,Config!$B$7:$B$22,1,FALSE),0)</f>
        <v>0</v>
      </c>
      <c r="B28" s="41">
        <f>IFERROR(IF(AND(WEEKDAY(C28,2) &lt; 6,(LOOKUP(WEEKDAY(C28,2),Config!$C$10:$C$14,Config!$E$10:$E$14)&gt;0)),0,1),1)</f>
        <v>0</v>
      </c>
      <c r="C28" s="96">
        <f t="shared" si="2"/>
        <v>44951</v>
      </c>
      <c r="D28" s="97"/>
      <c r="E28" s="108"/>
      <c r="F28" s="108"/>
      <c r="G28" s="108"/>
      <c r="H28" s="91" t="str">
        <f t="shared" si="3"/>
        <v/>
      </c>
      <c r="I28" s="91">
        <f>IF(OR(A28+B28 &gt; 0,Config!$C$4 &gt;C28),"",LOOKUP(WEEKDAY(C28,2),Config!$C$10:$C$14,Config!$E$10:$E$14))</f>
        <v>0.33333333333333337</v>
      </c>
      <c r="J28" s="98" t="str">
        <f t="shared" si="1"/>
        <v/>
      </c>
    </row>
    <row r="29" spans="1:14" ht="14.25" customHeight="1" x14ac:dyDescent="0.4">
      <c r="A29" s="75">
        <f>IFERROR(VLOOKUP(C29,Config!$B$7:$B$22,1,FALSE),0)</f>
        <v>0</v>
      </c>
      <c r="B29" s="41">
        <f>IFERROR(IF(AND(WEEKDAY(C29,2) &lt; 6,(LOOKUP(WEEKDAY(C29,2),Config!$C$10:$C$14,Config!$E$10:$E$14)&gt;0)),0,1),1)</f>
        <v>0</v>
      </c>
      <c r="C29" s="96">
        <f t="shared" si="2"/>
        <v>44952</v>
      </c>
      <c r="D29" s="97"/>
      <c r="E29" s="108"/>
      <c r="F29" s="108"/>
      <c r="G29" s="108"/>
      <c r="H29" s="91" t="str">
        <f t="shared" si="3"/>
        <v/>
      </c>
      <c r="I29" s="91">
        <f>IF(OR(A29+B29 &gt; 0,Config!$C$4 &gt;C29),"",LOOKUP(WEEKDAY(C29,2),Config!$C$10:$C$14,Config!$E$10:$E$14))</f>
        <v>0.33333333333333337</v>
      </c>
      <c r="J29" s="98" t="str">
        <f t="shared" si="1"/>
        <v/>
      </c>
    </row>
    <row r="30" spans="1:14" ht="14.25" customHeight="1" x14ac:dyDescent="0.4">
      <c r="A30" s="75">
        <f>IFERROR(VLOOKUP(C30,Config!$B$7:$B$22,1,FALSE),0)</f>
        <v>0</v>
      </c>
      <c r="B30" s="41">
        <f>IFERROR(IF(AND(WEEKDAY(C30,2) &lt; 6,(LOOKUP(WEEKDAY(C30,2),Config!$C$10:$C$14,Config!$E$10:$E$14)&gt;0)),0,1),1)</f>
        <v>0</v>
      </c>
      <c r="C30" s="96">
        <f t="shared" ref="C30:C33" si="4">IF(MONTH(C29+1)=$A$1,C29+1,"")</f>
        <v>44953</v>
      </c>
      <c r="D30" s="97"/>
      <c r="E30" s="108"/>
      <c r="F30" s="108"/>
      <c r="G30" s="108"/>
      <c r="H30" s="91" t="str">
        <f t="shared" si="3"/>
        <v/>
      </c>
      <c r="I30" s="91">
        <f>IF(OR(A30+B30 &gt; 0,Config!$C$4 &gt;C30),"",LOOKUP(WEEKDAY(C30,2),Config!$C$10:$C$14,Config!$E$10:$E$14))</f>
        <v>0.33333333333333337</v>
      </c>
      <c r="J30" s="98" t="str">
        <f t="shared" si="1"/>
        <v/>
      </c>
    </row>
    <row r="31" spans="1:14" ht="14.25" customHeight="1" x14ac:dyDescent="0.4">
      <c r="A31" s="75">
        <f>IFERROR(VLOOKUP(C31,Config!$B$7:$B$22,1,FALSE),0)</f>
        <v>0</v>
      </c>
      <c r="B31" s="41">
        <f>IFERROR(IF(AND(WEEKDAY(C31,2) &lt; 6,(LOOKUP(WEEKDAY(C31,2),Config!$C$10:$C$14,Config!$E$10:$E$14)&gt;0)),0,1),1)</f>
        <v>1</v>
      </c>
      <c r="C31" s="96">
        <f t="shared" si="4"/>
        <v>44954</v>
      </c>
      <c r="D31" s="97"/>
      <c r="E31" s="108"/>
      <c r="F31" s="108"/>
      <c r="G31" s="108"/>
      <c r="H31" s="91" t="str">
        <f t="shared" si="3"/>
        <v/>
      </c>
      <c r="I31" s="91" t="str">
        <f>IF(OR(A31+B31 &gt; 0,Config!$C$4 &gt;C31),"",LOOKUP(WEEKDAY(C31,2),Config!$C$10:$C$14,Config!$E$10:$E$14))</f>
        <v/>
      </c>
      <c r="J31" s="98" t="str">
        <f t="shared" si="1"/>
        <v/>
      </c>
    </row>
    <row r="32" spans="1:14" ht="14.25" customHeight="1" x14ac:dyDescent="0.4">
      <c r="A32" s="75">
        <f>IFERROR(VLOOKUP(C32,Config!$B$7:$B$22,1,FALSE),0)</f>
        <v>0</v>
      </c>
      <c r="B32" s="41">
        <f>IFERROR(IF(AND(WEEKDAY(C32,2) &lt; 6,(LOOKUP(WEEKDAY(C32,2),Config!$C$10:$C$14,Config!$E$10:$E$14)&gt;0)),0,1),1)</f>
        <v>1</v>
      </c>
      <c r="C32" s="96">
        <f t="shared" si="4"/>
        <v>44955</v>
      </c>
      <c r="D32" s="97"/>
      <c r="E32" s="108"/>
      <c r="F32" s="108"/>
      <c r="G32" s="108"/>
      <c r="H32" s="91" t="str">
        <f t="shared" si="3"/>
        <v/>
      </c>
      <c r="I32" s="91" t="str">
        <f>IF(OR(A32+B32 &gt; 0,Config!$C$4 &gt;C32),"",LOOKUP(WEEKDAY(C32,2),Config!$C$10:$C$14,Config!$E$10:$E$14))</f>
        <v/>
      </c>
      <c r="J32" s="98" t="str">
        <f t="shared" si="1"/>
        <v/>
      </c>
    </row>
    <row r="33" spans="1:10" ht="14.25" customHeight="1" x14ac:dyDescent="0.4">
      <c r="A33" s="75">
        <f>IFERROR(VLOOKUP(C33,Config!$B$7:$B$22,1,FALSE),0)</f>
        <v>0</v>
      </c>
      <c r="B33" s="41">
        <f>IFERROR(IF(AND(WEEKDAY(C33,2) &lt; 6,(LOOKUP(WEEKDAY(C33,2),Config!$C$10:$C$14,Config!$E$10:$E$14)&gt;0)),0,1),1)</f>
        <v>0</v>
      </c>
      <c r="C33" s="96">
        <f t="shared" si="4"/>
        <v>44956</v>
      </c>
      <c r="D33" s="97"/>
      <c r="E33" s="108"/>
      <c r="F33" s="108"/>
      <c r="G33" s="108"/>
      <c r="H33" s="91" t="str">
        <f t="shared" si="3"/>
        <v/>
      </c>
      <c r="I33" s="91">
        <f>IF(OR(A33+B33 &gt; 0,Config!$C$4 &gt;C33),"",LOOKUP(WEEKDAY(C33,2),Config!$C$10:$C$14,Config!$E$10:$E$14))</f>
        <v>0.33333333333333337</v>
      </c>
      <c r="J33" s="98" t="str">
        <f t="shared" si="1"/>
        <v/>
      </c>
    </row>
    <row r="34" spans="1:10" ht="14.25" customHeight="1" x14ac:dyDescent="0.4">
      <c r="A34" s="75">
        <f>IFERROR(VLOOKUP(C34,Config!$B$7:$B$22,1,FALSE),0)</f>
        <v>0</v>
      </c>
      <c r="B34" s="41">
        <f>IFERROR(IF(AND(WEEKDAY(C34,2) &lt; 6,(LOOKUP(WEEKDAY(C34,2),Config!$C$10:$C$14,Config!$E$10:$E$14)&gt;0)),0,1),1)</f>
        <v>0</v>
      </c>
      <c r="C34" s="96">
        <f>IFERROR(IF(MONTH(C33+1)=$A$1,C33+1,""),"")</f>
        <v>44957</v>
      </c>
      <c r="D34" s="97"/>
      <c r="E34" s="108"/>
      <c r="F34" s="108"/>
      <c r="G34" s="108"/>
      <c r="H34" s="91" t="str">
        <f t="shared" si="3"/>
        <v/>
      </c>
      <c r="I34" s="91">
        <f>IF(OR(A34+B34 &gt; 0,Config!$C$4 &gt;C34),"",LOOKUP(WEEKDAY(C34,2),Config!$C$10:$C$14,Config!$E$10:$E$14))</f>
        <v>0.33333333333333337</v>
      </c>
      <c r="J34" s="98" t="str">
        <f t="shared" si="1"/>
        <v/>
      </c>
    </row>
    <row r="35" spans="1:10" ht="14.25" customHeight="1" x14ac:dyDescent="0.35"/>
    <row r="36" spans="1:10" ht="14.25" customHeight="1" x14ac:dyDescent="0.35"/>
    <row r="37" spans="1:10" ht="14.25" customHeight="1" x14ac:dyDescent="0.35"/>
    <row r="38" spans="1:10" ht="14.25" customHeight="1" x14ac:dyDescent="0.35"/>
    <row r="39" spans="1:10" ht="14.25" customHeight="1" x14ac:dyDescent="0.35"/>
    <row r="40" spans="1:10" ht="14.25" customHeight="1" x14ac:dyDescent="0.35"/>
    <row r="41" spans="1:10" ht="14.25" customHeight="1" x14ac:dyDescent="0.35"/>
    <row r="42" spans="1:10" ht="14.25" customHeight="1" x14ac:dyDescent="0.35"/>
    <row r="43" spans="1:10" ht="14.25" customHeight="1" x14ac:dyDescent="0.35"/>
    <row r="44" spans="1:10" ht="14.25" customHeight="1" x14ac:dyDescent="0.35"/>
    <row r="45" spans="1:10" ht="14.25" customHeight="1" x14ac:dyDescent="0.35"/>
    <row r="46" spans="1:10" ht="14.25" customHeight="1" x14ac:dyDescent="0.35"/>
    <row r="47" spans="1:10" ht="14.25" customHeight="1" x14ac:dyDescent="0.35"/>
    <row r="48" spans="1:10"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4">
    <mergeCell ref="C1:C2"/>
    <mergeCell ref="E1:F1"/>
    <mergeCell ref="H1:I1"/>
    <mergeCell ref="H2:I2"/>
  </mergeCells>
  <conditionalFormatting sqref="C4:J34">
    <cfRule type="expression" dxfId="167" priority="1" stopIfTrue="1">
      <formula>$C4=TODAY()</formula>
    </cfRule>
  </conditionalFormatting>
  <conditionalFormatting sqref="C4:J34">
    <cfRule type="expression" dxfId="166" priority="2">
      <formula>$A4&gt;0</formula>
    </cfRule>
  </conditionalFormatting>
  <conditionalFormatting sqref="C4:J34">
    <cfRule type="expression" dxfId="165" priority="3">
      <formula>$B4=1</formula>
    </cfRule>
  </conditionalFormatting>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000"/>
  <sheetViews>
    <sheetView workbookViewId="0">
      <pane ySplit="3" topLeftCell="A4" activePane="bottomLeft" state="frozen"/>
      <selection pane="bottomLeft" activeCell="D35" sqref="D35"/>
    </sheetView>
  </sheetViews>
  <sheetFormatPr baseColWidth="10" defaultColWidth="12.640625" defaultRowHeight="15" customHeight="1" x14ac:dyDescent="0.35"/>
  <cols>
    <col min="1" max="1" width="14.35546875" hidden="1" customWidth="1"/>
    <col min="2" max="2" width="8.35546875" hidden="1" customWidth="1"/>
    <col min="3" max="3" width="27.85546875" customWidth="1"/>
    <col min="4" max="4" width="25.85546875" customWidth="1"/>
    <col min="5" max="9" width="8" customWidth="1"/>
    <col min="10" max="10" width="7.35546875" customWidth="1"/>
    <col min="11" max="12" width="8" customWidth="1"/>
    <col min="13" max="13" width="8.85546875" customWidth="1"/>
    <col min="14" max="26" width="8" customWidth="1"/>
  </cols>
  <sheetData>
    <row r="1" spans="1:11" ht="14.25" customHeight="1" x14ac:dyDescent="0.4">
      <c r="A1" s="41">
        <v>2</v>
      </c>
      <c r="C1" s="124" t="str">
        <f>TEXT(DATE(Config!C2,A1,1),"MMMM")</f>
        <v>Februar</v>
      </c>
      <c r="E1" s="126" t="s">
        <v>55</v>
      </c>
      <c r="F1" s="127"/>
      <c r="G1" s="70" t="str">
        <f>IFERROR(IF($J$2-$J$1&lt;0,"-" &amp; TEXT(ABS($J$2-$J$1),"[h]:mm"),$J$2-$J$1),"")</f>
        <v>-160:00</v>
      </c>
      <c r="H1" s="128" t="s">
        <v>56</v>
      </c>
      <c r="I1" s="127"/>
      <c r="J1" s="71">
        <f>SUM(I4:I34)</f>
        <v>6.6666666666666652</v>
      </c>
      <c r="K1" s="71">
        <f ca="1">SUMIF(C4:C34, "&lt;=" &amp; TODAY(),I4:I34)</f>
        <v>0</v>
      </c>
    </row>
    <row r="2" spans="1:11" ht="14.25" customHeight="1" x14ac:dyDescent="0.4">
      <c r="C2" s="125"/>
      <c r="H2" s="128" t="s">
        <v>57</v>
      </c>
      <c r="I2" s="127"/>
      <c r="J2" s="71">
        <f>SUM(H4:H34)</f>
        <v>0</v>
      </c>
      <c r="K2" s="71">
        <f ca="1">SUMIF(C4:C34, "&lt;=" &amp; TODAY(),H4:H34)</f>
        <v>0</v>
      </c>
    </row>
    <row r="3" spans="1:11" ht="14.25" customHeight="1" x14ac:dyDescent="0.4">
      <c r="A3" s="41" t="s">
        <v>58</v>
      </c>
      <c r="B3" s="41" t="s">
        <v>59</v>
      </c>
      <c r="C3" s="72" t="s">
        <v>60</v>
      </c>
      <c r="D3" s="72" t="s">
        <v>61</v>
      </c>
      <c r="E3" s="72" t="s">
        <v>62</v>
      </c>
      <c r="F3" s="72" t="s">
        <v>63</v>
      </c>
      <c r="G3" s="72" t="s">
        <v>64</v>
      </c>
      <c r="H3" s="73" t="s">
        <v>65</v>
      </c>
      <c r="I3" s="73" t="s">
        <v>66</v>
      </c>
      <c r="J3" s="72" t="s">
        <v>67</v>
      </c>
      <c r="K3" s="74"/>
    </row>
    <row r="4" spans="1:11" ht="14.25" customHeight="1" x14ac:dyDescent="0.4">
      <c r="A4" s="75">
        <f>IFERROR(VLOOKUP(C4,Config!$B$7:$B$22,1,FALSE),0)</f>
        <v>0</v>
      </c>
      <c r="B4" s="41">
        <f>IFERROR(IF(AND(WEEKDAY(C4,2) &lt; 6,(LOOKUP(WEEKDAY(C4,2),Config!$C$10:$C$14,Config!$E$10:$E$14)&gt;0)),0,1),1)</f>
        <v>0</v>
      </c>
      <c r="C4" s="96">
        <f>DATE(Config!C2,A1,1)</f>
        <v>44958</v>
      </c>
      <c r="D4" s="97"/>
      <c r="E4" s="108"/>
      <c r="F4" s="108"/>
      <c r="G4" s="108"/>
      <c r="H4" s="91" t="str">
        <f t="shared" ref="H4:H34" si="0">IF((G4-E4-F4) =  0, "",G4-E4-F4)</f>
        <v/>
      </c>
      <c r="I4" s="91">
        <f>IF(OR(A4+B4 &gt; 0,Config!$C$4 &gt;C4),"",LOOKUP(WEEKDAY(C4,2),Config!$C$10:$C$14,Config!$E$10:$E$14))</f>
        <v>0.33333333333333337</v>
      </c>
      <c r="J4" s="98" t="str">
        <f t="shared" ref="J4:J34" si="1">IFERROR(IF(H4-I4&lt;0,"-" &amp; TEXT(ABS(H4-I4),"[h]:mm"),H4-I4),"")</f>
        <v/>
      </c>
    </row>
    <row r="5" spans="1:11" ht="14.25" customHeight="1" x14ac:dyDescent="0.4">
      <c r="A5" s="75">
        <f>IFERROR(VLOOKUP(C5,Config!$B$7:$B$22,1,FALSE),0)</f>
        <v>0</v>
      </c>
      <c r="B5" s="41">
        <f>IFERROR(IF(AND(WEEKDAY(C5,2) &lt; 6,(LOOKUP(WEEKDAY(C5,2),Config!$C$10:$C$14,Config!$E$10:$E$14)&gt;0)),0,1),1)</f>
        <v>0</v>
      </c>
      <c r="C5" s="96">
        <f t="shared" ref="C5:C29" si="2">C4+1</f>
        <v>44959</v>
      </c>
      <c r="D5" s="97"/>
      <c r="E5" s="108"/>
      <c r="F5" s="108"/>
      <c r="G5" s="108"/>
      <c r="H5" s="91" t="str">
        <f t="shared" si="0"/>
        <v/>
      </c>
      <c r="I5" s="91">
        <f>IF(OR(A5+B5 &gt; 0,Config!$C$4 &gt;C5),"",LOOKUP(WEEKDAY(C5,2),Config!$C$10:$C$14,Config!$E$10:$E$14))</f>
        <v>0.33333333333333337</v>
      </c>
      <c r="J5" s="98" t="str">
        <f t="shared" si="1"/>
        <v/>
      </c>
      <c r="K5" s="66"/>
    </row>
    <row r="6" spans="1:11" ht="14.25" customHeight="1" x14ac:dyDescent="0.4">
      <c r="A6" s="75">
        <f>IFERROR(VLOOKUP(C6,Config!$B$7:$B$22,1,FALSE),0)</f>
        <v>0</v>
      </c>
      <c r="B6" s="41">
        <f>IFERROR(IF(AND(WEEKDAY(C6,2) &lt; 6,(LOOKUP(WEEKDAY(C6,2),Config!$C$10:$C$14,Config!$E$10:$E$14)&gt;0)),0,1),1)</f>
        <v>0</v>
      </c>
      <c r="C6" s="96">
        <f t="shared" si="2"/>
        <v>44960</v>
      </c>
      <c r="D6" s="97"/>
      <c r="E6" s="108"/>
      <c r="F6" s="108"/>
      <c r="G6" s="108"/>
      <c r="H6" s="91" t="str">
        <f t="shared" si="0"/>
        <v/>
      </c>
      <c r="I6" s="91">
        <f>IF(OR(A6+B6 &gt; 0,Config!$C$4 &gt;C6),"",LOOKUP(WEEKDAY(C6,2),Config!$C$10:$C$14,Config!$E$10:$E$14))</f>
        <v>0.33333333333333337</v>
      </c>
      <c r="J6" s="98" t="str">
        <f t="shared" si="1"/>
        <v/>
      </c>
      <c r="K6" s="66"/>
    </row>
    <row r="7" spans="1:11" ht="14.25" customHeight="1" x14ac:dyDescent="0.4">
      <c r="A7" s="75">
        <f>IFERROR(VLOOKUP(C7,Config!$B$7:$B$22,1,FALSE),0)</f>
        <v>0</v>
      </c>
      <c r="B7" s="41">
        <f>IFERROR(IF(AND(WEEKDAY(C7,2) &lt; 6,(LOOKUP(WEEKDAY(C7,2),Config!$C$10:$C$14,Config!$E$10:$E$14)&gt;0)),0,1),1)</f>
        <v>1</v>
      </c>
      <c r="C7" s="96">
        <f t="shared" si="2"/>
        <v>44961</v>
      </c>
      <c r="D7" s="97"/>
      <c r="E7" s="108"/>
      <c r="F7" s="108"/>
      <c r="G7" s="108"/>
      <c r="H7" s="91" t="str">
        <f t="shared" si="0"/>
        <v/>
      </c>
      <c r="I7" s="91" t="str">
        <f>IF(OR(A7+B7 &gt; 0,Config!$C$4 &gt;C7),"",LOOKUP(WEEKDAY(C7,2),Config!$C$10:$C$14,Config!$E$10:$E$14))</f>
        <v/>
      </c>
      <c r="J7" s="98" t="str">
        <f t="shared" si="1"/>
        <v/>
      </c>
    </row>
    <row r="8" spans="1:11" ht="14.25" customHeight="1" x14ac:dyDescent="0.4">
      <c r="A8" s="75">
        <f>IFERROR(VLOOKUP(C8,Config!$B$7:$B$22,1,FALSE),0)</f>
        <v>0</v>
      </c>
      <c r="B8" s="41">
        <f>IFERROR(IF(AND(WEEKDAY(C8,2) &lt; 6,(LOOKUP(WEEKDAY(C8,2),Config!$C$10:$C$14,Config!$E$10:$E$14)&gt;0)),0,1),1)</f>
        <v>1</v>
      </c>
      <c r="C8" s="96">
        <f t="shared" si="2"/>
        <v>44962</v>
      </c>
      <c r="D8" s="97"/>
      <c r="E8" s="108"/>
      <c r="F8" s="108"/>
      <c r="G8" s="108"/>
      <c r="H8" s="91" t="str">
        <f t="shared" si="0"/>
        <v/>
      </c>
      <c r="I8" s="91" t="str">
        <f>IF(OR(A8+B8 &gt; 0,Config!$C$4 &gt;C8),"",LOOKUP(WEEKDAY(C8,2),Config!$C$10:$C$14,Config!$E$10:$E$14))</f>
        <v/>
      </c>
      <c r="J8" s="98" t="str">
        <f t="shared" si="1"/>
        <v/>
      </c>
    </row>
    <row r="9" spans="1:11" ht="14.25" customHeight="1" x14ac:dyDescent="0.4">
      <c r="A9" s="75">
        <f>IFERROR(VLOOKUP(C9,Config!$B$7:$B$22,1,FALSE),0)</f>
        <v>0</v>
      </c>
      <c r="B9" s="41">
        <f>IFERROR(IF(AND(WEEKDAY(C9,2) &lt; 6,(LOOKUP(WEEKDAY(C9,2),Config!$C$10:$C$14,Config!$E$10:$E$14)&gt;0)),0,1),1)</f>
        <v>0</v>
      </c>
      <c r="C9" s="96">
        <f t="shared" si="2"/>
        <v>44963</v>
      </c>
      <c r="D9" s="97"/>
      <c r="E9" s="108"/>
      <c r="F9" s="108"/>
      <c r="G9" s="108"/>
      <c r="H9" s="91" t="str">
        <f t="shared" si="0"/>
        <v/>
      </c>
      <c r="I9" s="91">
        <f>IF(OR(A9+B9 &gt; 0,Config!$C$4 &gt;C9),"",LOOKUP(WEEKDAY(C9,2),Config!$C$10:$C$14,Config!$E$10:$E$14))</f>
        <v>0.33333333333333337</v>
      </c>
      <c r="J9" s="98" t="str">
        <f t="shared" si="1"/>
        <v/>
      </c>
    </row>
    <row r="10" spans="1:11" ht="14.25" customHeight="1" x14ac:dyDescent="0.4">
      <c r="A10" s="75">
        <f>IFERROR(VLOOKUP(C10,Config!$B$7:$B$22,1,FALSE),0)</f>
        <v>0</v>
      </c>
      <c r="B10" s="41">
        <f>IFERROR(IF(AND(WEEKDAY(C10,2) &lt; 6,(LOOKUP(WEEKDAY(C10,2),Config!$C$10:$C$14,Config!$E$10:$E$14)&gt;0)),0,1),1)</f>
        <v>0</v>
      </c>
      <c r="C10" s="96">
        <f t="shared" si="2"/>
        <v>44964</v>
      </c>
      <c r="D10" s="97"/>
      <c r="E10" s="108"/>
      <c r="F10" s="108"/>
      <c r="G10" s="108"/>
      <c r="H10" s="91" t="str">
        <f t="shared" si="0"/>
        <v/>
      </c>
      <c r="I10" s="91">
        <f>IF(OR(A10+B10 &gt; 0,Config!$C$4 &gt;C10),"",LOOKUP(WEEKDAY(C10,2),Config!$C$10:$C$14,Config!$E$10:$E$14))</f>
        <v>0.33333333333333337</v>
      </c>
      <c r="J10" s="98" t="str">
        <f t="shared" si="1"/>
        <v/>
      </c>
    </row>
    <row r="11" spans="1:11" ht="14.25" customHeight="1" x14ac:dyDescent="0.4">
      <c r="A11" s="75">
        <f>IFERROR(VLOOKUP(C11,Config!$B$7:$B$22,1,FALSE),0)</f>
        <v>0</v>
      </c>
      <c r="B11" s="41">
        <f>IFERROR(IF(AND(WEEKDAY(C11,2) &lt; 6,(LOOKUP(WEEKDAY(C11,2),Config!$C$10:$C$14,Config!$E$10:$E$14)&gt;0)),0,1),1)</f>
        <v>0</v>
      </c>
      <c r="C11" s="96">
        <f t="shared" si="2"/>
        <v>44965</v>
      </c>
      <c r="D11" s="97"/>
      <c r="E11" s="108"/>
      <c r="F11" s="108"/>
      <c r="G11" s="108"/>
      <c r="H11" s="91" t="str">
        <f t="shared" si="0"/>
        <v/>
      </c>
      <c r="I11" s="91">
        <f>IF(OR(A11+B11 &gt; 0,Config!$C$4 &gt;C11),"",LOOKUP(WEEKDAY(C11,2),Config!$C$10:$C$14,Config!$E$10:$E$14))</f>
        <v>0.33333333333333337</v>
      </c>
      <c r="J11" s="98" t="str">
        <f t="shared" si="1"/>
        <v/>
      </c>
    </row>
    <row r="12" spans="1:11" ht="14.25" customHeight="1" x14ac:dyDescent="0.4">
      <c r="A12" s="75">
        <f>IFERROR(VLOOKUP(C12,Config!$B$7:$B$22,1,FALSE),0)</f>
        <v>0</v>
      </c>
      <c r="B12" s="41">
        <f>IFERROR(IF(AND(WEEKDAY(C12,2) &lt; 6,(LOOKUP(WEEKDAY(C12,2),Config!$C$10:$C$14,Config!$E$10:$E$14)&gt;0)),0,1),1)</f>
        <v>0</v>
      </c>
      <c r="C12" s="96">
        <f t="shared" si="2"/>
        <v>44966</v>
      </c>
      <c r="D12" s="97"/>
      <c r="E12" s="108"/>
      <c r="F12" s="108"/>
      <c r="G12" s="108"/>
      <c r="H12" s="91" t="str">
        <f t="shared" si="0"/>
        <v/>
      </c>
      <c r="I12" s="91">
        <f>IF(OR(A12+B12 &gt; 0,Config!$C$4 &gt;C12),"",LOOKUP(WEEKDAY(C12,2),Config!$C$10:$C$14,Config!$E$10:$E$14))</f>
        <v>0.33333333333333337</v>
      </c>
      <c r="J12" s="98" t="str">
        <f t="shared" si="1"/>
        <v/>
      </c>
    </row>
    <row r="13" spans="1:11" ht="14.25" customHeight="1" x14ac:dyDescent="0.4">
      <c r="A13" s="75">
        <f>IFERROR(VLOOKUP(C13,Config!$B$7:$B$22,1,FALSE),0)</f>
        <v>0</v>
      </c>
      <c r="B13" s="41">
        <f>IFERROR(IF(AND(WEEKDAY(C13,2) &lt; 6,(LOOKUP(WEEKDAY(C13,2),Config!$C$10:$C$14,Config!$E$10:$E$14)&gt;0)),0,1),1)</f>
        <v>0</v>
      </c>
      <c r="C13" s="96">
        <f t="shared" si="2"/>
        <v>44967</v>
      </c>
      <c r="D13" s="97"/>
      <c r="E13" s="108"/>
      <c r="F13" s="108"/>
      <c r="G13" s="108"/>
      <c r="H13" s="91" t="str">
        <f t="shared" si="0"/>
        <v/>
      </c>
      <c r="I13" s="91">
        <f>IF(OR(A13+B13 &gt; 0,Config!$C$4 &gt;C13),"",LOOKUP(WEEKDAY(C13,2),Config!$C$10:$C$14,Config!$E$10:$E$14))</f>
        <v>0.33333333333333337</v>
      </c>
      <c r="J13" s="98" t="str">
        <f t="shared" si="1"/>
        <v/>
      </c>
    </row>
    <row r="14" spans="1:11" ht="14.25" customHeight="1" x14ac:dyDescent="0.4">
      <c r="A14" s="75">
        <f>IFERROR(VLOOKUP(C14,Config!$B$7:$B$22,1,FALSE),0)</f>
        <v>0</v>
      </c>
      <c r="B14" s="41">
        <f>IFERROR(IF(AND(WEEKDAY(C14,2) &lt; 6,(LOOKUP(WEEKDAY(C14,2),Config!$C$10:$C$14,Config!$E$10:$E$14)&gt;0)),0,1),1)</f>
        <v>1</v>
      </c>
      <c r="C14" s="96">
        <f t="shared" si="2"/>
        <v>44968</v>
      </c>
      <c r="D14" s="97"/>
      <c r="E14" s="108"/>
      <c r="F14" s="108"/>
      <c r="G14" s="108"/>
      <c r="H14" s="91" t="str">
        <f t="shared" si="0"/>
        <v/>
      </c>
      <c r="I14" s="91" t="str">
        <f>IF(OR(A14+B14 &gt; 0,Config!$C$4 &gt;C14),"",LOOKUP(WEEKDAY(C14,2),Config!$C$10:$C$14,Config!$E$10:$E$14))</f>
        <v/>
      </c>
      <c r="J14" s="98" t="str">
        <f t="shared" si="1"/>
        <v/>
      </c>
    </row>
    <row r="15" spans="1:11" ht="14.25" customHeight="1" x14ac:dyDescent="0.4">
      <c r="A15" s="75">
        <f>IFERROR(VLOOKUP(C15,Config!$B$7:$B$22,1,FALSE),0)</f>
        <v>0</v>
      </c>
      <c r="B15" s="41">
        <f>IFERROR(IF(AND(WEEKDAY(C15,2) &lt; 6,(LOOKUP(WEEKDAY(C15,2),Config!$C$10:$C$14,Config!$E$10:$E$14)&gt;0)),0,1),1)</f>
        <v>1</v>
      </c>
      <c r="C15" s="96">
        <f t="shared" si="2"/>
        <v>44969</v>
      </c>
      <c r="D15" s="97"/>
      <c r="E15" s="108"/>
      <c r="F15" s="108"/>
      <c r="G15" s="108"/>
      <c r="H15" s="91" t="str">
        <f t="shared" si="0"/>
        <v/>
      </c>
      <c r="I15" s="91" t="str">
        <f>IF(OR(A15+B15 &gt; 0,Config!$C$4 &gt;C15),"",LOOKUP(WEEKDAY(C15,2),Config!$C$10:$C$14,Config!$E$10:$E$14))</f>
        <v/>
      </c>
      <c r="J15" s="98" t="str">
        <f t="shared" si="1"/>
        <v/>
      </c>
    </row>
    <row r="16" spans="1:11" ht="14.25" customHeight="1" x14ac:dyDescent="0.4">
      <c r="A16" s="75">
        <f>IFERROR(VLOOKUP(C16,Config!$B$7:$B$22,1,FALSE),0)</f>
        <v>0</v>
      </c>
      <c r="B16" s="41">
        <f>IFERROR(IF(AND(WEEKDAY(C16,2) &lt; 6,(LOOKUP(WEEKDAY(C16,2),Config!$C$10:$C$14,Config!$E$10:$E$14)&gt;0)),0,1),1)</f>
        <v>0</v>
      </c>
      <c r="C16" s="96">
        <f t="shared" si="2"/>
        <v>44970</v>
      </c>
      <c r="D16" s="97"/>
      <c r="E16" s="108"/>
      <c r="F16" s="108"/>
      <c r="G16" s="108"/>
      <c r="H16" s="91" t="str">
        <f t="shared" si="0"/>
        <v/>
      </c>
      <c r="I16" s="91">
        <f>IF(OR(A16+B16 &gt; 0,Config!$C$4 &gt;C16),"",LOOKUP(WEEKDAY(C16,2),Config!$C$10:$C$14,Config!$E$10:$E$14))</f>
        <v>0.33333333333333337</v>
      </c>
      <c r="J16" s="98" t="str">
        <f t="shared" si="1"/>
        <v/>
      </c>
    </row>
    <row r="17" spans="1:13" ht="14.25" customHeight="1" x14ac:dyDescent="0.4">
      <c r="A17" s="75">
        <f>IFERROR(VLOOKUP(C17,Config!$B$7:$B$22,1,FALSE),0)</f>
        <v>0</v>
      </c>
      <c r="B17" s="41">
        <f>IFERROR(IF(AND(WEEKDAY(C17,2) &lt; 6,(LOOKUP(WEEKDAY(C17,2),Config!$C$10:$C$14,Config!$E$10:$E$14)&gt;0)),0,1),1)</f>
        <v>0</v>
      </c>
      <c r="C17" s="96">
        <f t="shared" si="2"/>
        <v>44971</v>
      </c>
      <c r="D17" s="97"/>
      <c r="E17" s="108"/>
      <c r="F17" s="108"/>
      <c r="G17" s="108"/>
      <c r="H17" s="91" t="str">
        <f t="shared" si="0"/>
        <v/>
      </c>
      <c r="I17" s="91">
        <f>IF(OR(A17+B17 &gt; 0,Config!$C$4 &gt;C17),"",LOOKUP(WEEKDAY(C17,2),Config!$C$10:$C$14,Config!$E$10:$E$14))</f>
        <v>0.33333333333333337</v>
      </c>
      <c r="J17" s="98" t="str">
        <f t="shared" si="1"/>
        <v/>
      </c>
      <c r="M17" s="77"/>
    </row>
    <row r="18" spans="1:13" ht="14.25" customHeight="1" x14ac:dyDescent="0.4">
      <c r="A18" s="75">
        <f>IFERROR(VLOOKUP(C18,Config!$B$7:$B$22,1,FALSE),0)</f>
        <v>0</v>
      </c>
      <c r="B18" s="41">
        <f>IFERROR(IF(AND(WEEKDAY(C18,2) &lt; 6,(LOOKUP(WEEKDAY(C18,2),Config!$C$10:$C$14,Config!$E$10:$E$14)&gt;0)),0,1),1)</f>
        <v>0</v>
      </c>
      <c r="C18" s="96">
        <f t="shared" si="2"/>
        <v>44972</v>
      </c>
      <c r="D18" s="97"/>
      <c r="E18" s="108"/>
      <c r="F18" s="108"/>
      <c r="G18" s="108"/>
      <c r="H18" s="91" t="str">
        <f t="shared" si="0"/>
        <v/>
      </c>
      <c r="I18" s="91">
        <f>IF(OR(A18+B18 &gt; 0,Config!$C$4 &gt;C18),"",LOOKUP(WEEKDAY(C18,2),Config!$C$10:$C$14,Config!$E$10:$E$14))</f>
        <v>0.33333333333333337</v>
      </c>
      <c r="J18" s="98" t="str">
        <f t="shared" si="1"/>
        <v/>
      </c>
    </row>
    <row r="19" spans="1:13" ht="14.25" customHeight="1" x14ac:dyDescent="0.4">
      <c r="A19" s="75">
        <f>IFERROR(VLOOKUP(C19,Config!$B$7:$B$22,1,FALSE),0)</f>
        <v>0</v>
      </c>
      <c r="B19" s="41">
        <f>IFERROR(IF(AND(WEEKDAY(C19,2) &lt; 6,(LOOKUP(WEEKDAY(C19,2),Config!$C$10:$C$14,Config!$E$10:$E$14)&gt;0)),0,1),1)</f>
        <v>0</v>
      </c>
      <c r="C19" s="96">
        <f t="shared" si="2"/>
        <v>44973</v>
      </c>
      <c r="D19" s="97"/>
      <c r="E19" s="108"/>
      <c r="F19" s="108"/>
      <c r="G19" s="108"/>
      <c r="H19" s="91" t="str">
        <f t="shared" si="0"/>
        <v/>
      </c>
      <c r="I19" s="91">
        <f>IF(OR(A19+B19 &gt; 0,Config!$C$4 &gt;C19),"",LOOKUP(WEEKDAY(C19,2),Config!$C$10:$C$14,Config!$E$10:$E$14))</f>
        <v>0.33333333333333337</v>
      </c>
      <c r="J19" s="98" t="str">
        <f t="shared" si="1"/>
        <v/>
      </c>
    </row>
    <row r="20" spans="1:13" ht="14.25" customHeight="1" x14ac:dyDescent="0.4">
      <c r="A20" s="75">
        <f>IFERROR(VLOOKUP(C20,Config!$B$7:$B$22,1,FALSE),0)</f>
        <v>0</v>
      </c>
      <c r="B20" s="41">
        <f>IFERROR(IF(AND(WEEKDAY(C20,2) &lt; 6,(LOOKUP(WEEKDAY(C20,2),Config!$C$10:$C$14,Config!$E$10:$E$14)&gt;0)),0,1),1)</f>
        <v>0</v>
      </c>
      <c r="C20" s="96">
        <f t="shared" si="2"/>
        <v>44974</v>
      </c>
      <c r="D20" s="97"/>
      <c r="E20" s="108"/>
      <c r="F20" s="108"/>
      <c r="G20" s="108"/>
      <c r="H20" s="91" t="str">
        <f t="shared" si="0"/>
        <v/>
      </c>
      <c r="I20" s="91">
        <f>IF(OR(A20+B20 &gt; 0,Config!$C$4 &gt;C20),"",LOOKUP(WEEKDAY(C20,2),Config!$C$10:$C$14,Config!$E$10:$E$14))</f>
        <v>0.33333333333333337</v>
      </c>
      <c r="J20" s="98" t="str">
        <f t="shared" si="1"/>
        <v/>
      </c>
    </row>
    <row r="21" spans="1:13" ht="14.25" customHeight="1" x14ac:dyDescent="0.4">
      <c r="A21" s="75">
        <f>IFERROR(VLOOKUP(C21,Config!$B$7:$B$22,1,FALSE),0)</f>
        <v>0</v>
      </c>
      <c r="B21" s="41">
        <f>IFERROR(IF(AND(WEEKDAY(C21,2) &lt; 6,(LOOKUP(WEEKDAY(C21,2),Config!$C$10:$C$14,Config!$E$10:$E$14)&gt;0)),0,1),1)</f>
        <v>1</v>
      </c>
      <c r="C21" s="96">
        <f t="shared" si="2"/>
        <v>44975</v>
      </c>
      <c r="D21" s="97"/>
      <c r="E21" s="108"/>
      <c r="F21" s="108"/>
      <c r="G21" s="108"/>
      <c r="H21" s="91" t="str">
        <f t="shared" si="0"/>
        <v/>
      </c>
      <c r="I21" s="91" t="str">
        <f>IF(OR(A21+B21 &gt; 0,Config!$C$4 &gt;C21),"",LOOKUP(WEEKDAY(C21,2),Config!$C$10:$C$14,Config!$E$10:$E$14))</f>
        <v/>
      </c>
      <c r="J21" s="98" t="str">
        <f t="shared" si="1"/>
        <v/>
      </c>
    </row>
    <row r="22" spans="1:13" ht="14.25" customHeight="1" x14ac:dyDescent="0.4">
      <c r="A22" s="75">
        <f>IFERROR(VLOOKUP(C22,Config!$B$7:$B$22,1,FALSE),0)</f>
        <v>0</v>
      </c>
      <c r="B22" s="41">
        <f>IFERROR(IF(AND(WEEKDAY(C22,2) &lt; 6,(LOOKUP(WEEKDAY(C22,2),Config!$C$10:$C$14,Config!$E$10:$E$14)&gt;0)),0,1),1)</f>
        <v>1</v>
      </c>
      <c r="C22" s="96">
        <f t="shared" si="2"/>
        <v>44976</v>
      </c>
      <c r="D22" s="97"/>
      <c r="E22" s="108"/>
      <c r="F22" s="108"/>
      <c r="G22" s="108"/>
      <c r="H22" s="91" t="str">
        <f t="shared" si="0"/>
        <v/>
      </c>
      <c r="I22" s="91" t="str">
        <f>IF(OR(A22+B22 &gt; 0,Config!$C$4 &gt;C22),"",LOOKUP(WEEKDAY(C22,2),Config!$C$10:$C$14,Config!$E$10:$E$14))</f>
        <v/>
      </c>
      <c r="J22" s="98" t="str">
        <f t="shared" si="1"/>
        <v/>
      </c>
    </row>
    <row r="23" spans="1:13" ht="14.25" customHeight="1" x14ac:dyDescent="0.4">
      <c r="A23" s="75">
        <f>IFERROR(VLOOKUP(C23,Config!$B$7:$B$22,1,FALSE),0)</f>
        <v>0</v>
      </c>
      <c r="B23" s="41">
        <f>IFERROR(IF(AND(WEEKDAY(C23,2) &lt; 6,(LOOKUP(WEEKDAY(C23,2),Config!$C$10:$C$14,Config!$E$10:$E$14)&gt;0)),0,1),1)</f>
        <v>0</v>
      </c>
      <c r="C23" s="96">
        <f t="shared" si="2"/>
        <v>44977</v>
      </c>
      <c r="D23" s="97"/>
      <c r="E23" s="108"/>
      <c r="F23" s="108"/>
      <c r="G23" s="108"/>
      <c r="H23" s="91" t="str">
        <f t="shared" si="0"/>
        <v/>
      </c>
      <c r="I23" s="91">
        <f>IF(OR(A23+B23 &gt; 0,Config!$C$4 &gt;C23),"",LOOKUP(WEEKDAY(C23,2),Config!$C$10:$C$14,Config!$E$10:$E$14))</f>
        <v>0.33333333333333337</v>
      </c>
      <c r="J23" s="98" t="str">
        <f t="shared" si="1"/>
        <v/>
      </c>
    </row>
    <row r="24" spans="1:13" ht="14.25" customHeight="1" x14ac:dyDescent="0.4">
      <c r="A24" s="75">
        <f>IFERROR(VLOOKUP(C24,Config!$B$7:$B$22,1,FALSE),0)</f>
        <v>0</v>
      </c>
      <c r="B24" s="41">
        <f>IFERROR(IF(AND(WEEKDAY(C24,2) &lt; 6,(LOOKUP(WEEKDAY(C24,2),Config!$C$10:$C$14,Config!$E$10:$E$14)&gt;0)),0,1),1)</f>
        <v>0</v>
      </c>
      <c r="C24" s="96">
        <f t="shared" si="2"/>
        <v>44978</v>
      </c>
      <c r="D24" s="97"/>
      <c r="E24" s="108"/>
      <c r="F24" s="108"/>
      <c r="G24" s="108"/>
      <c r="H24" s="91" t="str">
        <f t="shared" si="0"/>
        <v/>
      </c>
      <c r="I24" s="91">
        <f>IF(OR(A24+B24 &gt; 0,Config!$C$4 &gt;C24),"",LOOKUP(WEEKDAY(C24,2),Config!$C$10:$C$14,Config!$E$10:$E$14))</f>
        <v>0.33333333333333337</v>
      </c>
      <c r="J24" s="98" t="str">
        <f t="shared" si="1"/>
        <v/>
      </c>
    </row>
    <row r="25" spans="1:13" ht="14.25" customHeight="1" x14ac:dyDescent="0.4">
      <c r="A25" s="75">
        <f>IFERROR(VLOOKUP(C25,Config!$B$7:$B$22,1,FALSE),0)</f>
        <v>0</v>
      </c>
      <c r="B25" s="41">
        <f>IFERROR(IF(AND(WEEKDAY(C25,2) &lt; 6,(LOOKUP(WEEKDAY(C25,2),Config!$C$10:$C$14,Config!$E$10:$E$14)&gt;0)),0,1),1)</f>
        <v>0</v>
      </c>
      <c r="C25" s="96">
        <f t="shared" si="2"/>
        <v>44979</v>
      </c>
      <c r="D25" s="97"/>
      <c r="E25" s="108"/>
      <c r="F25" s="108"/>
      <c r="G25" s="108"/>
      <c r="H25" s="91" t="str">
        <f t="shared" si="0"/>
        <v/>
      </c>
      <c r="I25" s="91">
        <f>IF(OR(A25+B25 &gt; 0,Config!$C$4 &gt;C25),"",LOOKUP(WEEKDAY(C25,2),Config!$C$10:$C$14,Config!$E$10:$E$14))</f>
        <v>0.33333333333333337</v>
      </c>
      <c r="J25" s="98" t="str">
        <f t="shared" si="1"/>
        <v/>
      </c>
    </row>
    <row r="26" spans="1:13" ht="14.25" customHeight="1" x14ac:dyDescent="0.4">
      <c r="A26" s="75">
        <f>IFERROR(VLOOKUP(C26,Config!$B$7:$B$22,1,FALSE),0)</f>
        <v>0</v>
      </c>
      <c r="B26" s="41">
        <f>IFERROR(IF(AND(WEEKDAY(C26,2) &lt; 6,(LOOKUP(WEEKDAY(C26,2),Config!$C$10:$C$14,Config!$E$10:$E$14)&gt;0)),0,1),1)</f>
        <v>0</v>
      </c>
      <c r="C26" s="96">
        <f t="shared" si="2"/>
        <v>44980</v>
      </c>
      <c r="D26" s="97"/>
      <c r="E26" s="108"/>
      <c r="F26" s="108"/>
      <c r="G26" s="108"/>
      <c r="H26" s="91" t="str">
        <f t="shared" si="0"/>
        <v/>
      </c>
      <c r="I26" s="91">
        <f>IF(OR(A26+B26 &gt; 0,Config!$C$4 &gt;C26),"",LOOKUP(WEEKDAY(C26,2),Config!$C$10:$C$14,Config!$E$10:$E$14))</f>
        <v>0.33333333333333337</v>
      </c>
      <c r="J26" s="98" t="str">
        <f t="shared" si="1"/>
        <v/>
      </c>
    </row>
    <row r="27" spans="1:13" ht="14.25" customHeight="1" x14ac:dyDescent="0.4">
      <c r="A27" s="75">
        <f>IFERROR(VLOOKUP(C27,Config!$B$7:$B$22,1,FALSE),0)</f>
        <v>0</v>
      </c>
      <c r="B27" s="41">
        <f>IFERROR(IF(AND(WEEKDAY(C27,2) &lt; 6,(LOOKUP(WEEKDAY(C27,2),Config!$C$10:$C$14,Config!$E$10:$E$14)&gt;0)),0,1),1)</f>
        <v>0</v>
      </c>
      <c r="C27" s="96">
        <f t="shared" si="2"/>
        <v>44981</v>
      </c>
      <c r="D27" s="97"/>
      <c r="E27" s="108"/>
      <c r="F27" s="108"/>
      <c r="G27" s="108"/>
      <c r="H27" s="91" t="str">
        <f t="shared" si="0"/>
        <v/>
      </c>
      <c r="I27" s="91">
        <f>IF(OR(A27+B27 &gt; 0,Config!$C$4 &gt;C27),"",LOOKUP(WEEKDAY(C27,2),Config!$C$10:$C$14,Config!$E$10:$E$14))</f>
        <v>0.33333333333333337</v>
      </c>
      <c r="J27" s="98" t="str">
        <f t="shared" si="1"/>
        <v/>
      </c>
    </row>
    <row r="28" spans="1:13" ht="14.25" customHeight="1" x14ac:dyDescent="0.4">
      <c r="A28" s="75">
        <f>IFERROR(VLOOKUP(C28,Config!$B$7:$B$22,1,FALSE),0)</f>
        <v>0</v>
      </c>
      <c r="B28" s="41">
        <f>IFERROR(IF(AND(WEEKDAY(C28,2) &lt; 6,(LOOKUP(WEEKDAY(C28,2),Config!$C$10:$C$14,Config!$E$10:$E$14)&gt;0)),0,1),1)</f>
        <v>1</v>
      </c>
      <c r="C28" s="96">
        <f t="shared" si="2"/>
        <v>44982</v>
      </c>
      <c r="D28" s="97"/>
      <c r="E28" s="108"/>
      <c r="F28" s="108"/>
      <c r="G28" s="108"/>
      <c r="H28" s="91" t="str">
        <f t="shared" si="0"/>
        <v/>
      </c>
      <c r="I28" s="91" t="str">
        <f>IF(OR(A28+B28 &gt; 0,Config!$C$4 &gt;C28),"",LOOKUP(WEEKDAY(C28,2),Config!$C$10:$C$14,Config!$E$10:$E$14))</f>
        <v/>
      </c>
      <c r="J28" s="98" t="str">
        <f t="shared" si="1"/>
        <v/>
      </c>
    </row>
    <row r="29" spans="1:13" ht="14.25" customHeight="1" x14ac:dyDescent="0.4">
      <c r="A29" s="75">
        <f>IFERROR(VLOOKUP(C29,Config!$B$7:$B$22,1,FALSE),0)</f>
        <v>0</v>
      </c>
      <c r="B29" s="41">
        <f>IFERROR(IF(AND(WEEKDAY(C29,2) &lt; 6,(LOOKUP(WEEKDAY(C29,2),Config!$C$10:$C$14,Config!$E$10:$E$14)&gt;0)),0,1),1)</f>
        <v>1</v>
      </c>
      <c r="C29" s="96">
        <f t="shared" si="2"/>
        <v>44983</v>
      </c>
      <c r="D29" s="97"/>
      <c r="E29" s="108"/>
      <c r="F29" s="108"/>
      <c r="G29" s="108"/>
      <c r="H29" s="91" t="str">
        <f t="shared" si="0"/>
        <v/>
      </c>
      <c r="I29" s="91" t="str">
        <f>IF(OR(A29+B29 &gt; 0,Config!$C$4 &gt;C29),"",LOOKUP(WEEKDAY(C29,2),Config!$C$10:$C$14,Config!$E$10:$E$14))</f>
        <v/>
      </c>
      <c r="J29" s="98" t="str">
        <f t="shared" si="1"/>
        <v/>
      </c>
    </row>
    <row r="30" spans="1:13" ht="14.25" customHeight="1" x14ac:dyDescent="0.4">
      <c r="A30" s="75">
        <f>IFERROR(VLOOKUP(C30,Config!$B$7:$B$22,1,FALSE),0)</f>
        <v>0</v>
      </c>
      <c r="B30" s="41">
        <f>IFERROR(IF(AND(WEEKDAY(C30,2) &lt; 6,(LOOKUP(WEEKDAY(C30,2),Config!$C$10:$C$14,Config!$E$10:$E$14)&gt;0)),0,1),1)</f>
        <v>0</v>
      </c>
      <c r="C30" s="96">
        <f t="shared" ref="C30:C31" si="3">IF(MONTH(C29+1)=$A$1,C29+1,"")</f>
        <v>44984</v>
      </c>
      <c r="D30" s="97"/>
      <c r="E30" s="108"/>
      <c r="F30" s="108"/>
      <c r="G30" s="108"/>
      <c r="H30" s="91" t="str">
        <f t="shared" si="0"/>
        <v/>
      </c>
      <c r="I30" s="91">
        <f>IF(OR(A30+B30 &gt; 0,Config!$C$4 &gt;C30),"",LOOKUP(WEEKDAY(C30,2),Config!$C$10:$C$14,Config!$E$10:$E$14))</f>
        <v>0.33333333333333337</v>
      </c>
      <c r="J30" s="98" t="str">
        <f t="shared" si="1"/>
        <v/>
      </c>
    </row>
    <row r="31" spans="1:13" ht="14.25" customHeight="1" x14ac:dyDescent="0.4">
      <c r="A31" s="75">
        <f>IFERROR(VLOOKUP(C31,Config!$B$7:$B$22,1,FALSE),0)</f>
        <v>0</v>
      </c>
      <c r="B31" s="41">
        <f>IFERROR(IF(AND(WEEKDAY(C31,2) &lt; 6,(LOOKUP(WEEKDAY(C31,2),Config!$C$10:$C$14,Config!$E$10:$E$14)&gt;0)),0,1),1)</f>
        <v>0</v>
      </c>
      <c r="C31" s="96">
        <f t="shared" si="3"/>
        <v>44985</v>
      </c>
      <c r="D31" s="97"/>
      <c r="E31" s="108"/>
      <c r="F31" s="108"/>
      <c r="G31" s="108"/>
      <c r="H31" s="91" t="str">
        <f t="shared" si="0"/>
        <v/>
      </c>
      <c r="I31" s="91">
        <f>IF(OR(A31+B31 &gt; 0,Config!$C$4 &gt;C31),"",LOOKUP(WEEKDAY(C31,2),Config!$C$10:$C$14,Config!$E$10:$E$14))</f>
        <v>0.33333333333333337</v>
      </c>
      <c r="J31" s="98" t="str">
        <f t="shared" si="1"/>
        <v/>
      </c>
    </row>
    <row r="32" spans="1:13" ht="14.25" customHeight="1" x14ac:dyDescent="0.4">
      <c r="A32" s="75">
        <f>IFERROR(VLOOKUP(C32,Config!$B$7:$B$22,1,FALSE),0)</f>
        <v>0</v>
      </c>
      <c r="B32" s="41">
        <f>IFERROR(IF(AND(WEEKDAY(C32,2) &lt; 6,(LOOKUP(WEEKDAY(C32,2),Config!$C$10:$C$14,Config!$E$10:$E$14)&gt;0)),0,1),1)</f>
        <v>1</v>
      </c>
      <c r="C32" s="96" t="str">
        <f t="shared" ref="C32:C34" si="4">IFERROR(IF(MONTH(C31+1)=$A$1,C31+1,""),"")</f>
        <v/>
      </c>
      <c r="D32" s="97"/>
      <c r="E32" s="108"/>
      <c r="F32" s="108"/>
      <c r="G32" s="108"/>
      <c r="H32" s="91" t="str">
        <f t="shared" si="0"/>
        <v/>
      </c>
      <c r="I32" s="91" t="str">
        <f>IF(OR(A32+B32 &gt; 0,Config!$C$4 &gt;C32),"",LOOKUP(WEEKDAY(C32,2),Config!$C$10:$C$14,Config!$E$10:$E$14))</f>
        <v/>
      </c>
      <c r="J32" s="98" t="str">
        <f t="shared" si="1"/>
        <v/>
      </c>
    </row>
    <row r="33" spans="1:10" ht="14.25" customHeight="1" x14ac:dyDescent="0.4">
      <c r="A33" s="75">
        <f>IFERROR(VLOOKUP(C33,Config!$B$7:$B$22,1,FALSE),0)</f>
        <v>0</v>
      </c>
      <c r="B33" s="41">
        <f>IFERROR(IF(AND(WEEKDAY(C33,2) &lt; 6,(LOOKUP(WEEKDAY(C33,2),Config!$C$10:$C$14,Config!$E$10:$E$14)&gt;0)),0,1),1)</f>
        <v>1</v>
      </c>
      <c r="C33" s="96" t="str">
        <f t="shared" si="4"/>
        <v/>
      </c>
      <c r="D33" s="97"/>
      <c r="E33" s="108"/>
      <c r="F33" s="108"/>
      <c r="G33" s="108"/>
      <c r="H33" s="91" t="str">
        <f t="shared" si="0"/>
        <v/>
      </c>
      <c r="I33" s="91" t="str">
        <f>IF(OR(A33+B33 &gt; 0,Config!$C$4 &gt;C33),"",LOOKUP(WEEKDAY(C33,2),Config!$C$10:$C$14,Config!$E$10:$E$14))</f>
        <v/>
      </c>
      <c r="J33" s="98" t="str">
        <f t="shared" si="1"/>
        <v/>
      </c>
    </row>
    <row r="34" spans="1:10" ht="14.25" customHeight="1" x14ac:dyDescent="0.4">
      <c r="A34" s="75">
        <f>IFERROR(VLOOKUP(C34,Config!$B$7:$B$22,1,FALSE),0)</f>
        <v>0</v>
      </c>
      <c r="B34" s="41">
        <f>IFERROR(IF(AND(WEEKDAY(C34,2) &lt; 6,(LOOKUP(WEEKDAY(C34,2),Config!$C$10:$C$14,Config!$E$10:$E$14)&gt;0)),0,1),1)</f>
        <v>1</v>
      </c>
      <c r="C34" s="96" t="str">
        <f t="shared" si="4"/>
        <v/>
      </c>
      <c r="D34" s="97"/>
      <c r="E34" s="108"/>
      <c r="F34" s="108"/>
      <c r="G34" s="108"/>
      <c r="H34" s="91" t="str">
        <f t="shared" si="0"/>
        <v/>
      </c>
      <c r="I34" s="91" t="str">
        <f>IF(OR(A34+B34 &gt; 0,Config!$C$4 &gt;C34),"",LOOKUP(WEEKDAY(C34,2),Config!$C$10:$C$14,Config!$E$10:$E$14))</f>
        <v/>
      </c>
      <c r="J34" s="98" t="str">
        <f t="shared" si="1"/>
        <v/>
      </c>
    </row>
    <row r="35" spans="1:10" ht="14.25" customHeight="1" x14ac:dyDescent="0.35"/>
    <row r="36" spans="1:10" ht="14.25" customHeight="1" x14ac:dyDescent="0.35"/>
    <row r="37" spans="1:10" ht="14.25" customHeight="1" x14ac:dyDescent="0.35"/>
    <row r="38" spans="1:10" ht="14.25" customHeight="1" x14ac:dyDescent="0.35"/>
    <row r="39" spans="1:10" ht="14.25" customHeight="1" x14ac:dyDescent="0.35"/>
    <row r="40" spans="1:10" ht="14.25" customHeight="1" x14ac:dyDescent="0.35"/>
    <row r="41" spans="1:10" ht="14.25" customHeight="1" x14ac:dyDescent="0.35"/>
    <row r="42" spans="1:10" ht="14.25" customHeight="1" x14ac:dyDescent="0.35"/>
    <row r="43" spans="1:10" ht="14.25" customHeight="1" x14ac:dyDescent="0.35"/>
    <row r="44" spans="1:10" ht="14.25" customHeight="1" x14ac:dyDescent="0.35"/>
    <row r="45" spans="1:10" ht="14.25" customHeight="1" x14ac:dyDescent="0.35"/>
    <row r="46" spans="1:10" ht="14.25" customHeight="1" x14ac:dyDescent="0.35"/>
    <row r="47" spans="1:10" ht="14.25" customHeight="1" x14ac:dyDescent="0.35"/>
    <row r="48" spans="1:10"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4">
    <mergeCell ref="C1:C2"/>
    <mergeCell ref="E1:F1"/>
    <mergeCell ref="H1:I1"/>
    <mergeCell ref="H2:I2"/>
  </mergeCells>
  <conditionalFormatting sqref="C4:H34 J4:J34">
    <cfRule type="expression" dxfId="164" priority="1" stopIfTrue="1">
      <formula>$C4=TODAY()</formula>
    </cfRule>
  </conditionalFormatting>
  <conditionalFormatting sqref="C4:H34 J4:J34">
    <cfRule type="expression" dxfId="163" priority="2">
      <formula>$A4&gt;0</formula>
    </cfRule>
  </conditionalFormatting>
  <conditionalFormatting sqref="C4:H34 J4:J34">
    <cfRule type="expression" dxfId="162" priority="3">
      <formula>$B4=1</formula>
    </cfRule>
  </conditionalFormatting>
  <conditionalFormatting sqref="I4:I34">
    <cfRule type="expression" dxfId="161" priority="4" stopIfTrue="1">
      <formula>$C4=TODAY()</formula>
    </cfRule>
  </conditionalFormatting>
  <conditionalFormatting sqref="I4:I34">
    <cfRule type="expression" dxfId="160" priority="5">
      <formula>$A4&gt;0</formula>
    </cfRule>
  </conditionalFormatting>
  <conditionalFormatting sqref="I4:I34">
    <cfRule type="expression" dxfId="159" priority="6">
      <formula>$B4=1</formula>
    </cfRule>
  </conditionalFormatting>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00"/>
  <sheetViews>
    <sheetView workbookViewId="0">
      <pane ySplit="3" topLeftCell="A4" activePane="bottomLeft" state="frozen"/>
      <selection pane="bottomLeft" activeCell="D37" sqref="D37"/>
    </sheetView>
  </sheetViews>
  <sheetFormatPr baseColWidth="10" defaultColWidth="12.640625" defaultRowHeight="15" customHeight="1" x14ac:dyDescent="0.35"/>
  <cols>
    <col min="1" max="1" width="14.35546875" hidden="1" customWidth="1"/>
    <col min="2" max="2" width="8.35546875" hidden="1" customWidth="1"/>
    <col min="3" max="3" width="27.85546875" customWidth="1"/>
    <col min="4" max="4" width="25.85546875" customWidth="1"/>
    <col min="5" max="9" width="8" customWidth="1"/>
    <col min="10" max="10" width="7.35546875" customWidth="1"/>
    <col min="11" max="12" width="8" customWidth="1"/>
    <col min="13" max="13" width="8.85546875" customWidth="1"/>
    <col min="14" max="26" width="8" customWidth="1"/>
  </cols>
  <sheetData>
    <row r="1" spans="1:11" ht="14.25" customHeight="1" x14ac:dyDescent="0.4">
      <c r="A1" s="41">
        <v>3</v>
      </c>
      <c r="C1" s="124" t="str">
        <f>TEXT(DATE(Config!C2,A1,1),"MMMM")</f>
        <v>März</v>
      </c>
      <c r="E1" s="126" t="s">
        <v>55</v>
      </c>
      <c r="F1" s="127"/>
      <c r="G1" s="70" t="str">
        <f>IFERROR(IF($J$2-$J$1&lt;0,"-" &amp; TEXT(ABS($J$2-$J$1),"[h]:mm"),$J$2-$J$1),"")</f>
        <v>-184:00</v>
      </c>
      <c r="H1" s="128" t="s">
        <v>56</v>
      </c>
      <c r="I1" s="127"/>
      <c r="J1" s="71">
        <f>SUM(I4:I34)</f>
        <v>7.6666666666666643</v>
      </c>
      <c r="K1" s="71">
        <f ca="1">SUMIF(C4:C34, "&lt;=" &amp; TODAY(),I4:I34)</f>
        <v>0</v>
      </c>
    </row>
    <row r="2" spans="1:11" ht="14.25" customHeight="1" x14ac:dyDescent="0.4">
      <c r="C2" s="125"/>
      <c r="H2" s="128" t="s">
        <v>57</v>
      </c>
      <c r="I2" s="127"/>
      <c r="J2" s="71">
        <f>SUM(H4:H34)</f>
        <v>0</v>
      </c>
      <c r="K2" s="71">
        <f ca="1">SUMIF(C4:C34, "&lt;=" &amp; TODAY(),H4:H34)</f>
        <v>0</v>
      </c>
    </row>
    <row r="3" spans="1:11" ht="14.25" customHeight="1" x14ac:dyDescent="0.4">
      <c r="A3" s="41" t="s">
        <v>58</v>
      </c>
      <c r="B3" s="41" t="s">
        <v>59</v>
      </c>
      <c r="C3" s="72" t="s">
        <v>60</v>
      </c>
      <c r="D3" s="72" t="s">
        <v>61</v>
      </c>
      <c r="E3" s="72" t="s">
        <v>62</v>
      </c>
      <c r="F3" s="72" t="s">
        <v>63</v>
      </c>
      <c r="G3" s="72" t="s">
        <v>64</v>
      </c>
      <c r="H3" s="73" t="s">
        <v>65</v>
      </c>
      <c r="I3" s="73" t="s">
        <v>66</v>
      </c>
      <c r="J3" s="72" t="s">
        <v>67</v>
      </c>
      <c r="K3" s="74"/>
    </row>
    <row r="4" spans="1:11" ht="14.25" customHeight="1" x14ac:dyDescent="0.4">
      <c r="A4" s="75">
        <f>IFERROR(VLOOKUP(C4,Config!$B$7:$B$22,1,FALSE),0)</f>
        <v>0</v>
      </c>
      <c r="B4" s="41">
        <f>IFERROR(IF(AND(WEEKDAY(C4,2) &lt; 6,(LOOKUP(WEEKDAY(C4,2),Config!$C$10:$C$14,Config!$E$10:$E$14)&gt;0)),0,1),1)</f>
        <v>0</v>
      </c>
      <c r="C4" s="96">
        <f>DATE(Config!C2,A1,1)</f>
        <v>44986</v>
      </c>
      <c r="D4" s="97"/>
      <c r="E4" s="108"/>
      <c r="F4" s="108"/>
      <c r="G4" s="108"/>
      <c r="H4" s="91" t="str">
        <f t="shared" ref="H4:H34" si="0">IF((G4-E4-F4) =  0, "",G4-E4-F4)</f>
        <v/>
      </c>
      <c r="I4" s="91">
        <f>IF(OR(A4+B4 &gt; 0,Config!$C$4 &gt;C4),"",LOOKUP(WEEKDAY(C4,2),Config!$C$10:$C$14,Config!$E$10:$E$14))</f>
        <v>0.33333333333333337</v>
      </c>
      <c r="J4" s="98" t="str">
        <f t="shared" ref="J4:J34" si="1">IFERROR(IF(H4-I4&lt;0,"-" &amp; TEXT(ABS(H4-I4),"[h]:mm"),H4-I4),"")</f>
        <v/>
      </c>
    </row>
    <row r="5" spans="1:11" ht="14.25" customHeight="1" x14ac:dyDescent="0.4">
      <c r="A5" s="75">
        <f>IFERROR(VLOOKUP(C5,Config!$B$7:$B$22,1,FALSE),0)</f>
        <v>0</v>
      </c>
      <c r="B5" s="41">
        <f>IFERROR(IF(AND(WEEKDAY(C5,2) &lt; 6,(LOOKUP(WEEKDAY(C5,2),Config!$C$10:$C$14,Config!$E$10:$E$14)&gt;0)),0,1),1)</f>
        <v>0</v>
      </c>
      <c r="C5" s="96">
        <f t="shared" ref="C5:C29" si="2">C4+1</f>
        <v>44987</v>
      </c>
      <c r="D5" s="97"/>
      <c r="E5" s="108"/>
      <c r="F5" s="108"/>
      <c r="G5" s="108"/>
      <c r="H5" s="91" t="str">
        <f t="shared" si="0"/>
        <v/>
      </c>
      <c r="I5" s="91">
        <f>IF(OR(A5+B5 &gt; 0,Config!$C$4 &gt;C5),"",LOOKUP(WEEKDAY(C5,2),Config!$C$10:$C$14,Config!$E$10:$E$14))</f>
        <v>0.33333333333333337</v>
      </c>
      <c r="J5" s="98" t="str">
        <f t="shared" si="1"/>
        <v/>
      </c>
      <c r="K5" s="66"/>
    </row>
    <row r="6" spans="1:11" ht="14.25" customHeight="1" x14ac:dyDescent="0.4">
      <c r="A6" s="75">
        <f>IFERROR(VLOOKUP(C6,Config!$B$7:$B$22,1,FALSE),0)</f>
        <v>0</v>
      </c>
      <c r="B6" s="41">
        <f>IFERROR(IF(AND(WEEKDAY(C6,2) &lt; 6,(LOOKUP(WEEKDAY(C6,2),Config!$C$10:$C$14,Config!$E$10:$E$14)&gt;0)),0,1),1)</f>
        <v>0</v>
      </c>
      <c r="C6" s="96">
        <f t="shared" si="2"/>
        <v>44988</v>
      </c>
      <c r="D6" s="97"/>
      <c r="E6" s="108"/>
      <c r="F6" s="108"/>
      <c r="G6" s="108"/>
      <c r="H6" s="91" t="str">
        <f t="shared" si="0"/>
        <v/>
      </c>
      <c r="I6" s="91">
        <f>IF(OR(A6+B6 &gt; 0,Config!$C$4 &gt;C6),"",LOOKUP(WEEKDAY(C6,2),Config!$C$10:$C$14,Config!$E$10:$E$14))</f>
        <v>0.33333333333333337</v>
      </c>
      <c r="J6" s="98" t="str">
        <f t="shared" si="1"/>
        <v/>
      </c>
      <c r="K6" s="66"/>
    </row>
    <row r="7" spans="1:11" ht="14.25" customHeight="1" x14ac:dyDescent="0.4">
      <c r="A7" s="75">
        <f>IFERROR(VLOOKUP(C7,Config!$B$7:$B$22,1,FALSE),0)</f>
        <v>0</v>
      </c>
      <c r="B7" s="41">
        <f>IFERROR(IF(AND(WEEKDAY(C7,2) &lt; 6,(LOOKUP(WEEKDAY(C7,2),Config!$C$10:$C$14,Config!$E$10:$E$14)&gt;0)),0,1),1)</f>
        <v>1</v>
      </c>
      <c r="C7" s="96">
        <f t="shared" si="2"/>
        <v>44989</v>
      </c>
      <c r="D7" s="97"/>
      <c r="E7" s="108"/>
      <c r="F7" s="108"/>
      <c r="G7" s="108"/>
      <c r="H7" s="91" t="str">
        <f t="shared" si="0"/>
        <v/>
      </c>
      <c r="I7" s="91" t="str">
        <f>IF(OR(A7+B7 &gt; 0,Config!$C$4 &gt;C7),"",LOOKUP(WEEKDAY(C7,2),Config!$C$10:$C$14,Config!$E$10:$E$14))</f>
        <v/>
      </c>
      <c r="J7" s="98" t="str">
        <f t="shared" si="1"/>
        <v/>
      </c>
    </row>
    <row r="8" spans="1:11" ht="14.25" customHeight="1" x14ac:dyDescent="0.4">
      <c r="A8" s="75">
        <f>IFERROR(VLOOKUP(C8,Config!$B$7:$B$22,1,FALSE),0)</f>
        <v>0</v>
      </c>
      <c r="B8" s="41">
        <f>IFERROR(IF(AND(WEEKDAY(C8,2) &lt; 6,(LOOKUP(WEEKDAY(C8,2),Config!$C$10:$C$14,Config!$E$10:$E$14)&gt;0)),0,1),1)</f>
        <v>1</v>
      </c>
      <c r="C8" s="96">
        <f t="shared" si="2"/>
        <v>44990</v>
      </c>
      <c r="D8" s="97"/>
      <c r="E8" s="108"/>
      <c r="F8" s="108"/>
      <c r="G8" s="108"/>
      <c r="H8" s="91" t="str">
        <f t="shared" si="0"/>
        <v/>
      </c>
      <c r="I8" s="91" t="str">
        <f>IF(OR(A8+B8 &gt; 0,Config!$C$4 &gt;C8),"",LOOKUP(WEEKDAY(C8,2),Config!$C$10:$C$14,Config!$E$10:$E$14))</f>
        <v/>
      </c>
      <c r="J8" s="98" t="str">
        <f t="shared" si="1"/>
        <v/>
      </c>
    </row>
    <row r="9" spans="1:11" ht="14.25" customHeight="1" x14ac:dyDescent="0.4">
      <c r="A9" s="75">
        <f>IFERROR(VLOOKUP(C9,Config!$B$7:$B$22,1,FALSE),0)</f>
        <v>0</v>
      </c>
      <c r="B9" s="41">
        <f>IFERROR(IF(AND(WEEKDAY(C9,2) &lt; 6,(LOOKUP(WEEKDAY(C9,2),Config!$C$10:$C$14,Config!$E$10:$E$14)&gt;0)),0,1),1)</f>
        <v>0</v>
      </c>
      <c r="C9" s="96">
        <f t="shared" si="2"/>
        <v>44991</v>
      </c>
      <c r="D9" s="97"/>
      <c r="E9" s="108"/>
      <c r="F9" s="108"/>
      <c r="G9" s="108"/>
      <c r="H9" s="91" t="str">
        <f t="shared" si="0"/>
        <v/>
      </c>
      <c r="I9" s="91">
        <f>IF(OR(A9+B9 &gt; 0,Config!$C$4 &gt;C9),"",LOOKUP(WEEKDAY(C9,2),Config!$C$10:$C$14,Config!$E$10:$E$14))</f>
        <v>0.33333333333333337</v>
      </c>
      <c r="J9" s="98" t="str">
        <f t="shared" si="1"/>
        <v/>
      </c>
    </row>
    <row r="10" spans="1:11" ht="14.25" customHeight="1" x14ac:dyDescent="0.4">
      <c r="A10" s="75">
        <f>IFERROR(VLOOKUP(C10,Config!$B$7:$B$22,1,FALSE),0)</f>
        <v>0</v>
      </c>
      <c r="B10" s="41">
        <f>IFERROR(IF(AND(WEEKDAY(C10,2) &lt; 6,(LOOKUP(WEEKDAY(C10,2),Config!$C$10:$C$14,Config!$E$10:$E$14)&gt;0)),0,1),1)</f>
        <v>0</v>
      </c>
      <c r="C10" s="96">
        <f t="shared" si="2"/>
        <v>44992</v>
      </c>
      <c r="D10" s="97"/>
      <c r="E10" s="108"/>
      <c r="F10" s="108"/>
      <c r="G10" s="108"/>
      <c r="H10" s="91" t="str">
        <f t="shared" si="0"/>
        <v/>
      </c>
      <c r="I10" s="91">
        <f>IF(OR(A10+B10 &gt; 0,Config!$C$4 &gt;C10),"",LOOKUP(WEEKDAY(C10,2),Config!$C$10:$C$14,Config!$E$10:$E$14))</f>
        <v>0.33333333333333337</v>
      </c>
      <c r="J10" s="98" t="str">
        <f t="shared" si="1"/>
        <v/>
      </c>
    </row>
    <row r="11" spans="1:11" ht="14.25" customHeight="1" x14ac:dyDescent="0.4">
      <c r="A11" s="75">
        <f>IFERROR(VLOOKUP(C11,Config!$B$7:$B$22,1,FALSE),0)</f>
        <v>0</v>
      </c>
      <c r="B11" s="41">
        <f>IFERROR(IF(AND(WEEKDAY(C11,2) &lt; 6,(LOOKUP(WEEKDAY(C11,2),Config!$C$10:$C$14,Config!$E$10:$E$14)&gt;0)),0,1),1)</f>
        <v>0</v>
      </c>
      <c r="C11" s="96">
        <f t="shared" si="2"/>
        <v>44993</v>
      </c>
      <c r="D11" s="97"/>
      <c r="E11" s="108"/>
      <c r="F11" s="108"/>
      <c r="G11" s="108"/>
      <c r="H11" s="91" t="str">
        <f t="shared" si="0"/>
        <v/>
      </c>
      <c r="I11" s="91">
        <f>IF(OR(A11+B11 &gt; 0,Config!$C$4 &gt;C11),"",LOOKUP(WEEKDAY(C11,2),Config!$C$10:$C$14,Config!$E$10:$E$14))</f>
        <v>0.33333333333333337</v>
      </c>
      <c r="J11" s="98" t="str">
        <f t="shared" si="1"/>
        <v/>
      </c>
    </row>
    <row r="12" spans="1:11" ht="14.25" customHeight="1" x14ac:dyDescent="0.4">
      <c r="A12" s="75">
        <f>IFERROR(VLOOKUP(C12,Config!$B$7:$B$22,1,FALSE),0)</f>
        <v>0</v>
      </c>
      <c r="B12" s="41">
        <f>IFERROR(IF(AND(WEEKDAY(C12,2) &lt; 6,(LOOKUP(WEEKDAY(C12,2),Config!$C$10:$C$14,Config!$E$10:$E$14)&gt;0)),0,1),1)</f>
        <v>0</v>
      </c>
      <c r="C12" s="96">
        <f t="shared" si="2"/>
        <v>44994</v>
      </c>
      <c r="D12" s="97"/>
      <c r="E12" s="108"/>
      <c r="F12" s="108"/>
      <c r="G12" s="108"/>
      <c r="H12" s="91" t="str">
        <f t="shared" si="0"/>
        <v/>
      </c>
      <c r="I12" s="91">
        <f>IF(OR(A12+B12 &gt; 0,Config!$C$4 &gt;C12),"",LOOKUP(WEEKDAY(C12,2),Config!$C$10:$C$14,Config!$E$10:$E$14))</f>
        <v>0.33333333333333337</v>
      </c>
      <c r="J12" s="98" t="str">
        <f t="shared" si="1"/>
        <v/>
      </c>
    </row>
    <row r="13" spans="1:11" ht="14.25" customHeight="1" x14ac:dyDescent="0.4">
      <c r="A13" s="75">
        <f>IFERROR(VLOOKUP(C13,Config!$B$7:$B$22,1,FALSE),0)</f>
        <v>0</v>
      </c>
      <c r="B13" s="41">
        <f>IFERROR(IF(AND(WEEKDAY(C13,2) &lt; 6,(LOOKUP(WEEKDAY(C13,2),Config!$C$10:$C$14,Config!$E$10:$E$14)&gt;0)),0,1),1)</f>
        <v>0</v>
      </c>
      <c r="C13" s="96">
        <f t="shared" si="2"/>
        <v>44995</v>
      </c>
      <c r="D13" s="97"/>
      <c r="E13" s="108"/>
      <c r="F13" s="108"/>
      <c r="G13" s="108"/>
      <c r="H13" s="91" t="str">
        <f t="shared" si="0"/>
        <v/>
      </c>
      <c r="I13" s="91">
        <f>IF(OR(A13+B13 &gt; 0,Config!$C$4 &gt;C13),"",LOOKUP(WEEKDAY(C13,2),Config!$C$10:$C$14,Config!$E$10:$E$14))</f>
        <v>0.33333333333333337</v>
      </c>
      <c r="J13" s="98" t="str">
        <f t="shared" si="1"/>
        <v/>
      </c>
    </row>
    <row r="14" spans="1:11" ht="14.25" customHeight="1" x14ac:dyDescent="0.4">
      <c r="A14" s="75">
        <f>IFERROR(VLOOKUP(C14,Config!$B$7:$B$22,1,FALSE),0)</f>
        <v>0</v>
      </c>
      <c r="B14" s="41">
        <f>IFERROR(IF(AND(WEEKDAY(C14,2) &lt; 6,(LOOKUP(WEEKDAY(C14,2),Config!$C$10:$C$14,Config!$E$10:$E$14)&gt;0)),0,1),1)</f>
        <v>1</v>
      </c>
      <c r="C14" s="96">
        <f t="shared" si="2"/>
        <v>44996</v>
      </c>
      <c r="D14" s="97"/>
      <c r="E14" s="108"/>
      <c r="F14" s="108"/>
      <c r="G14" s="108"/>
      <c r="H14" s="91" t="str">
        <f t="shared" si="0"/>
        <v/>
      </c>
      <c r="I14" s="91" t="str">
        <f>IF(OR(A14+B14 &gt; 0,Config!$C$4 &gt;C14),"",LOOKUP(WEEKDAY(C14,2),Config!$C$10:$C$14,Config!$E$10:$E$14))</f>
        <v/>
      </c>
      <c r="J14" s="98" t="str">
        <f t="shared" si="1"/>
        <v/>
      </c>
    </row>
    <row r="15" spans="1:11" ht="14.25" customHeight="1" x14ac:dyDescent="0.4">
      <c r="A15" s="75">
        <f>IFERROR(VLOOKUP(C15,Config!$B$7:$B$22,1,FALSE),0)</f>
        <v>0</v>
      </c>
      <c r="B15" s="41">
        <f>IFERROR(IF(AND(WEEKDAY(C15,2) &lt; 6,(LOOKUP(WEEKDAY(C15,2),Config!$C$10:$C$14,Config!$E$10:$E$14)&gt;0)),0,1),1)</f>
        <v>1</v>
      </c>
      <c r="C15" s="96">
        <f t="shared" si="2"/>
        <v>44997</v>
      </c>
      <c r="D15" s="97"/>
      <c r="E15" s="108"/>
      <c r="F15" s="108"/>
      <c r="G15" s="108"/>
      <c r="H15" s="91" t="str">
        <f t="shared" si="0"/>
        <v/>
      </c>
      <c r="I15" s="91" t="str">
        <f>IF(OR(A15+B15 &gt; 0,Config!$C$4 &gt;C15),"",LOOKUP(WEEKDAY(C15,2),Config!$C$10:$C$14,Config!$E$10:$E$14))</f>
        <v/>
      </c>
      <c r="J15" s="98" t="str">
        <f t="shared" si="1"/>
        <v/>
      </c>
    </row>
    <row r="16" spans="1:11" ht="14.25" customHeight="1" x14ac:dyDescent="0.4">
      <c r="A16" s="75">
        <f>IFERROR(VLOOKUP(C16,Config!$B$7:$B$22,1,FALSE),0)</f>
        <v>0</v>
      </c>
      <c r="B16" s="41">
        <f>IFERROR(IF(AND(WEEKDAY(C16,2) &lt; 6,(LOOKUP(WEEKDAY(C16,2),Config!$C$10:$C$14,Config!$E$10:$E$14)&gt;0)),0,1),1)</f>
        <v>0</v>
      </c>
      <c r="C16" s="96">
        <f t="shared" si="2"/>
        <v>44998</v>
      </c>
      <c r="D16" s="97"/>
      <c r="E16" s="108"/>
      <c r="F16" s="108"/>
      <c r="G16" s="108"/>
      <c r="H16" s="91" t="str">
        <f t="shared" si="0"/>
        <v/>
      </c>
      <c r="I16" s="91">
        <f>IF(OR(A16+B16 &gt; 0,Config!$C$4 &gt;C16),"",LOOKUP(WEEKDAY(C16,2),Config!$C$10:$C$14,Config!$E$10:$E$14))</f>
        <v>0.33333333333333337</v>
      </c>
      <c r="J16" s="98" t="str">
        <f t="shared" si="1"/>
        <v/>
      </c>
    </row>
    <row r="17" spans="1:13" ht="14.25" customHeight="1" x14ac:dyDescent="0.4">
      <c r="A17" s="75">
        <f>IFERROR(VLOOKUP(C17,Config!$B$7:$B$22,1,FALSE),0)</f>
        <v>0</v>
      </c>
      <c r="B17" s="41">
        <f>IFERROR(IF(AND(WEEKDAY(C17,2) &lt; 6,(LOOKUP(WEEKDAY(C17,2),Config!$C$10:$C$14,Config!$E$10:$E$14)&gt;0)),0,1),1)</f>
        <v>0</v>
      </c>
      <c r="C17" s="96">
        <f t="shared" si="2"/>
        <v>44999</v>
      </c>
      <c r="D17" s="97"/>
      <c r="E17" s="108"/>
      <c r="F17" s="108"/>
      <c r="G17" s="108"/>
      <c r="H17" s="91" t="str">
        <f t="shared" si="0"/>
        <v/>
      </c>
      <c r="I17" s="91">
        <f>IF(OR(A17+B17 &gt; 0,Config!$C$4 &gt;C17),"",LOOKUP(WEEKDAY(C17,2),Config!$C$10:$C$14,Config!$E$10:$E$14))</f>
        <v>0.33333333333333337</v>
      </c>
      <c r="J17" s="98" t="str">
        <f t="shared" si="1"/>
        <v/>
      </c>
      <c r="M17" s="77"/>
    </row>
    <row r="18" spans="1:13" ht="14.25" customHeight="1" x14ac:dyDescent="0.4">
      <c r="A18" s="75">
        <f>IFERROR(VLOOKUP(C18,Config!$B$7:$B$22,1,FALSE),0)</f>
        <v>0</v>
      </c>
      <c r="B18" s="41">
        <f>IFERROR(IF(AND(WEEKDAY(C18,2) &lt; 6,(LOOKUP(WEEKDAY(C18,2),Config!$C$10:$C$14,Config!$E$10:$E$14)&gt;0)),0,1),1)</f>
        <v>0</v>
      </c>
      <c r="C18" s="96">
        <f t="shared" si="2"/>
        <v>45000</v>
      </c>
      <c r="D18" s="97"/>
      <c r="E18" s="108"/>
      <c r="F18" s="108"/>
      <c r="G18" s="108"/>
      <c r="H18" s="91" t="str">
        <f t="shared" si="0"/>
        <v/>
      </c>
      <c r="I18" s="91">
        <f>IF(OR(A18+B18 &gt; 0,Config!$C$4 &gt;C18),"",LOOKUP(WEEKDAY(C18,2),Config!$C$10:$C$14,Config!$E$10:$E$14))</f>
        <v>0.33333333333333337</v>
      </c>
      <c r="J18" s="98" t="str">
        <f t="shared" si="1"/>
        <v/>
      </c>
    </row>
    <row r="19" spans="1:13" ht="14.25" customHeight="1" x14ac:dyDescent="0.4">
      <c r="A19" s="75">
        <f>IFERROR(VLOOKUP(C19,Config!$B$7:$B$22,1,FALSE),0)</f>
        <v>0</v>
      </c>
      <c r="B19" s="41">
        <f>IFERROR(IF(AND(WEEKDAY(C19,2) &lt; 6,(LOOKUP(WEEKDAY(C19,2),Config!$C$10:$C$14,Config!$E$10:$E$14)&gt;0)),0,1),1)</f>
        <v>0</v>
      </c>
      <c r="C19" s="96">
        <f t="shared" si="2"/>
        <v>45001</v>
      </c>
      <c r="D19" s="97"/>
      <c r="E19" s="108"/>
      <c r="F19" s="108"/>
      <c r="G19" s="108"/>
      <c r="H19" s="91" t="str">
        <f t="shared" si="0"/>
        <v/>
      </c>
      <c r="I19" s="91">
        <f>IF(OR(A19+B19 &gt; 0,Config!$C$4 &gt;C19),"",LOOKUP(WEEKDAY(C19,2),Config!$C$10:$C$14,Config!$E$10:$E$14))</f>
        <v>0.33333333333333337</v>
      </c>
      <c r="J19" s="98" t="str">
        <f t="shared" si="1"/>
        <v/>
      </c>
    </row>
    <row r="20" spans="1:13" ht="14.25" customHeight="1" x14ac:dyDescent="0.4">
      <c r="A20" s="75">
        <f>IFERROR(VLOOKUP(C20,Config!$B$7:$B$22,1,FALSE),0)</f>
        <v>0</v>
      </c>
      <c r="B20" s="41">
        <f>IFERROR(IF(AND(WEEKDAY(C20,2) &lt; 6,(LOOKUP(WEEKDAY(C20,2),Config!$C$10:$C$14,Config!$E$10:$E$14)&gt;0)),0,1),1)</f>
        <v>0</v>
      </c>
      <c r="C20" s="96">
        <f t="shared" si="2"/>
        <v>45002</v>
      </c>
      <c r="D20" s="97"/>
      <c r="E20" s="108"/>
      <c r="F20" s="108"/>
      <c r="G20" s="108"/>
      <c r="H20" s="91" t="str">
        <f t="shared" si="0"/>
        <v/>
      </c>
      <c r="I20" s="91">
        <f>IF(OR(A20+B20 &gt; 0,Config!$C$4 &gt;C20),"",LOOKUP(WEEKDAY(C20,2),Config!$C$10:$C$14,Config!$E$10:$E$14))</f>
        <v>0.33333333333333337</v>
      </c>
      <c r="J20" s="98" t="str">
        <f t="shared" si="1"/>
        <v/>
      </c>
    </row>
    <row r="21" spans="1:13" ht="14.25" customHeight="1" x14ac:dyDescent="0.4">
      <c r="A21" s="75">
        <f>IFERROR(VLOOKUP(C21,Config!$B$7:$B$22,1,FALSE),0)</f>
        <v>0</v>
      </c>
      <c r="B21" s="41">
        <f>IFERROR(IF(AND(WEEKDAY(C21,2) &lt; 6,(LOOKUP(WEEKDAY(C21,2),Config!$C$10:$C$14,Config!$E$10:$E$14)&gt;0)),0,1),1)</f>
        <v>1</v>
      </c>
      <c r="C21" s="96">
        <f t="shared" si="2"/>
        <v>45003</v>
      </c>
      <c r="D21" s="97"/>
      <c r="E21" s="108"/>
      <c r="F21" s="108"/>
      <c r="G21" s="108"/>
      <c r="H21" s="91" t="str">
        <f t="shared" si="0"/>
        <v/>
      </c>
      <c r="I21" s="91" t="str">
        <f>IF(OR(A21+B21 &gt; 0,Config!$C$4 &gt;C21),"",LOOKUP(WEEKDAY(C21,2),Config!$C$10:$C$14,Config!$E$10:$E$14))</f>
        <v/>
      </c>
      <c r="J21" s="98" t="str">
        <f t="shared" si="1"/>
        <v/>
      </c>
    </row>
    <row r="22" spans="1:13" ht="14.25" customHeight="1" x14ac:dyDescent="0.4">
      <c r="A22" s="75">
        <f>IFERROR(VLOOKUP(C22,Config!$B$7:$B$22,1,FALSE),0)</f>
        <v>0</v>
      </c>
      <c r="B22" s="41">
        <f>IFERROR(IF(AND(WEEKDAY(C22,2) &lt; 6,(LOOKUP(WEEKDAY(C22,2),Config!$C$10:$C$14,Config!$E$10:$E$14)&gt;0)),0,1),1)</f>
        <v>1</v>
      </c>
      <c r="C22" s="96">
        <f t="shared" si="2"/>
        <v>45004</v>
      </c>
      <c r="D22" s="97"/>
      <c r="E22" s="108"/>
      <c r="F22" s="108"/>
      <c r="G22" s="108"/>
      <c r="H22" s="91" t="str">
        <f t="shared" si="0"/>
        <v/>
      </c>
      <c r="I22" s="91" t="str">
        <f>IF(OR(A22+B22 &gt; 0,Config!$C$4 &gt;C22),"",LOOKUP(WEEKDAY(C22,2),Config!$C$10:$C$14,Config!$E$10:$E$14))</f>
        <v/>
      </c>
      <c r="J22" s="98" t="str">
        <f t="shared" si="1"/>
        <v/>
      </c>
    </row>
    <row r="23" spans="1:13" ht="14.25" customHeight="1" x14ac:dyDescent="0.4">
      <c r="A23" s="75">
        <f>IFERROR(VLOOKUP(C23,Config!$B$7:$B$22,1,FALSE),0)</f>
        <v>0</v>
      </c>
      <c r="B23" s="41">
        <f>IFERROR(IF(AND(WEEKDAY(C23,2) &lt; 6,(LOOKUP(WEEKDAY(C23,2),Config!$C$10:$C$14,Config!$E$10:$E$14)&gt;0)),0,1),1)</f>
        <v>0</v>
      </c>
      <c r="C23" s="96">
        <f t="shared" si="2"/>
        <v>45005</v>
      </c>
      <c r="D23" s="97"/>
      <c r="E23" s="108"/>
      <c r="F23" s="108"/>
      <c r="G23" s="108"/>
      <c r="H23" s="91" t="str">
        <f t="shared" si="0"/>
        <v/>
      </c>
      <c r="I23" s="91">
        <f>IF(OR(A23+B23 &gt; 0,Config!$C$4 &gt;C23),"",LOOKUP(WEEKDAY(C23,2),Config!$C$10:$C$14,Config!$E$10:$E$14))</f>
        <v>0.33333333333333337</v>
      </c>
      <c r="J23" s="98" t="str">
        <f t="shared" si="1"/>
        <v/>
      </c>
    </row>
    <row r="24" spans="1:13" ht="14.25" customHeight="1" x14ac:dyDescent="0.4">
      <c r="A24" s="75">
        <f>IFERROR(VLOOKUP(C24,Config!$B$7:$B$22,1,FALSE),0)</f>
        <v>0</v>
      </c>
      <c r="B24" s="41">
        <f>IFERROR(IF(AND(WEEKDAY(C24,2) &lt; 6,(LOOKUP(WEEKDAY(C24,2),Config!$C$10:$C$14,Config!$E$10:$E$14)&gt;0)),0,1),1)</f>
        <v>0</v>
      </c>
      <c r="C24" s="96">
        <f t="shared" si="2"/>
        <v>45006</v>
      </c>
      <c r="D24" s="97"/>
      <c r="E24" s="108"/>
      <c r="F24" s="108"/>
      <c r="G24" s="108"/>
      <c r="H24" s="91" t="str">
        <f t="shared" si="0"/>
        <v/>
      </c>
      <c r="I24" s="91">
        <f>IF(OR(A24+B24 &gt; 0,Config!$C$4 &gt;C24),"",LOOKUP(WEEKDAY(C24,2),Config!$C$10:$C$14,Config!$E$10:$E$14))</f>
        <v>0.33333333333333337</v>
      </c>
      <c r="J24" s="98" t="str">
        <f t="shared" si="1"/>
        <v/>
      </c>
    </row>
    <row r="25" spans="1:13" ht="14.25" customHeight="1" x14ac:dyDescent="0.4">
      <c r="A25" s="75">
        <f>IFERROR(VLOOKUP(C25,Config!$B$7:$B$22,1,FALSE),0)</f>
        <v>0</v>
      </c>
      <c r="B25" s="41">
        <f>IFERROR(IF(AND(WEEKDAY(C25,2) &lt; 6,(LOOKUP(WEEKDAY(C25,2),Config!$C$10:$C$14,Config!$E$10:$E$14)&gt;0)),0,1),1)</f>
        <v>0</v>
      </c>
      <c r="C25" s="96">
        <f t="shared" si="2"/>
        <v>45007</v>
      </c>
      <c r="D25" s="97"/>
      <c r="E25" s="108"/>
      <c r="F25" s="108"/>
      <c r="G25" s="108"/>
      <c r="H25" s="91" t="str">
        <f t="shared" si="0"/>
        <v/>
      </c>
      <c r="I25" s="91">
        <f>IF(OR(A25+B25 &gt; 0,Config!$C$4 &gt;C25),"",LOOKUP(WEEKDAY(C25,2),Config!$C$10:$C$14,Config!$E$10:$E$14))</f>
        <v>0.33333333333333337</v>
      </c>
      <c r="J25" s="98" t="str">
        <f t="shared" si="1"/>
        <v/>
      </c>
    </row>
    <row r="26" spans="1:13" ht="14.25" customHeight="1" x14ac:dyDescent="0.4">
      <c r="A26" s="75">
        <f>IFERROR(VLOOKUP(C26,Config!$B$7:$B$22,1,FALSE),0)</f>
        <v>0</v>
      </c>
      <c r="B26" s="41">
        <f>IFERROR(IF(AND(WEEKDAY(C26,2) &lt; 6,(LOOKUP(WEEKDAY(C26,2),Config!$C$10:$C$14,Config!$E$10:$E$14)&gt;0)),0,1),1)</f>
        <v>0</v>
      </c>
      <c r="C26" s="96">
        <f t="shared" si="2"/>
        <v>45008</v>
      </c>
      <c r="D26" s="97"/>
      <c r="E26" s="108"/>
      <c r="F26" s="108"/>
      <c r="G26" s="108"/>
      <c r="H26" s="91" t="str">
        <f t="shared" si="0"/>
        <v/>
      </c>
      <c r="I26" s="91">
        <f>IF(OR(A26+B26 &gt; 0,Config!$C$4 &gt;C26),"",LOOKUP(WEEKDAY(C26,2),Config!$C$10:$C$14,Config!$E$10:$E$14))</f>
        <v>0.33333333333333337</v>
      </c>
      <c r="J26" s="98" t="str">
        <f t="shared" si="1"/>
        <v/>
      </c>
    </row>
    <row r="27" spans="1:13" ht="14.25" customHeight="1" x14ac:dyDescent="0.4">
      <c r="A27" s="75">
        <f>IFERROR(VLOOKUP(C27,Config!$B$7:$B$22,1,FALSE),0)</f>
        <v>0</v>
      </c>
      <c r="B27" s="41">
        <f>IFERROR(IF(AND(WEEKDAY(C27,2) &lt; 6,(LOOKUP(WEEKDAY(C27,2),Config!$C$10:$C$14,Config!$E$10:$E$14)&gt;0)),0,1),1)</f>
        <v>0</v>
      </c>
      <c r="C27" s="96">
        <f t="shared" si="2"/>
        <v>45009</v>
      </c>
      <c r="D27" s="97"/>
      <c r="E27" s="108"/>
      <c r="F27" s="108"/>
      <c r="G27" s="108"/>
      <c r="H27" s="91" t="str">
        <f t="shared" si="0"/>
        <v/>
      </c>
      <c r="I27" s="91">
        <f>IF(OR(A27+B27 &gt; 0,Config!$C$4 &gt;C27),"",LOOKUP(WEEKDAY(C27,2),Config!$C$10:$C$14,Config!$E$10:$E$14))</f>
        <v>0.33333333333333337</v>
      </c>
      <c r="J27" s="98" t="str">
        <f t="shared" si="1"/>
        <v/>
      </c>
    </row>
    <row r="28" spans="1:13" ht="14.25" customHeight="1" x14ac:dyDescent="0.4">
      <c r="A28" s="75">
        <f>IFERROR(VLOOKUP(C28,Config!$B$7:$B$22,1,FALSE),0)</f>
        <v>0</v>
      </c>
      <c r="B28" s="41">
        <f>IFERROR(IF(AND(WEEKDAY(C28,2) &lt; 6,(LOOKUP(WEEKDAY(C28,2),Config!$C$10:$C$14,Config!$E$10:$E$14)&gt;0)),0,1),1)</f>
        <v>1</v>
      </c>
      <c r="C28" s="96">
        <f t="shared" si="2"/>
        <v>45010</v>
      </c>
      <c r="D28" s="97"/>
      <c r="E28" s="108"/>
      <c r="F28" s="108"/>
      <c r="G28" s="108"/>
      <c r="H28" s="91" t="str">
        <f t="shared" si="0"/>
        <v/>
      </c>
      <c r="I28" s="91" t="str">
        <f>IF(OR(A28+B28 &gt; 0,Config!$C$4 &gt;C28),"",LOOKUP(WEEKDAY(C28,2),Config!$C$10:$C$14,Config!$E$10:$E$14))</f>
        <v/>
      </c>
      <c r="J28" s="98" t="str">
        <f t="shared" si="1"/>
        <v/>
      </c>
    </row>
    <row r="29" spans="1:13" ht="14.25" customHeight="1" x14ac:dyDescent="0.4">
      <c r="A29" s="75">
        <f>IFERROR(VLOOKUP(C29,Config!$B$7:$B$22,1,FALSE),0)</f>
        <v>0</v>
      </c>
      <c r="B29" s="41">
        <f>IFERROR(IF(AND(WEEKDAY(C29,2) &lt; 6,(LOOKUP(WEEKDAY(C29,2),Config!$C$10:$C$14,Config!$E$10:$E$14)&gt;0)),0,1),1)</f>
        <v>1</v>
      </c>
      <c r="C29" s="96">
        <f t="shared" si="2"/>
        <v>45011</v>
      </c>
      <c r="D29" s="97"/>
      <c r="E29" s="108"/>
      <c r="F29" s="108"/>
      <c r="G29" s="108"/>
      <c r="H29" s="91" t="str">
        <f t="shared" si="0"/>
        <v/>
      </c>
      <c r="I29" s="91" t="str">
        <f>IF(OR(A29+B29 &gt; 0,Config!$C$4 &gt;C29),"",LOOKUP(WEEKDAY(C29,2),Config!$C$10:$C$14,Config!$E$10:$E$14))</f>
        <v/>
      </c>
      <c r="J29" s="98" t="str">
        <f t="shared" si="1"/>
        <v/>
      </c>
    </row>
    <row r="30" spans="1:13" ht="14.25" customHeight="1" x14ac:dyDescent="0.4">
      <c r="A30" s="75">
        <f>IFERROR(VLOOKUP(C30,Config!$B$7:$B$22,1,FALSE),0)</f>
        <v>0</v>
      </c>
      <c r="B30" s="41">
        <f>IFERROR(IF(AND(WEEKDAY(C30,2) &lt; 6,(LOOKUP(WEEKDAY(C30,2),Config!$C$10:$C$14,Config!$E$10:$E$14)&gt;0)),0,1),1)</f>
        <v>0</v>
      </c>
      <c r="C30" s="96">
        <f t="shared" ref="C30:C33" si="3">IF(MONTH(C29+1)=$A$1,C29+1,"")</f>
        <v>45012</v>
      </c>
      <c r="D30" s="97"/>
      <c r="E30" s="108"/>
      <c r="F30" s="108"/>
      <c r="G30" s="108"/>
      <c r="H30" s="91" t="str">
        <f t="shared" si="0"/>
        <v/>
      </c>
      <c r="I30" s="91">
        <f>IF(OR(A30+B30 &gt; 0,Config!$C$4 &gt;C30),"",LOOKUP(WEEKDAY(C30,2),Config!$C$10:$C$14,Config!$E$10:$E$14))</f>
        <v>0.33333333333333337</v>
      </c>
      <c r="J30" s="98" t="str">
        <f t="shared" si="1"/>
        <v/>
      </c>
    </row>
    <row r="31" spans="1:13" ht="14.25" customHeight="1" x14ac:dyDescent="0.4">
      <c r="A31" s="75">
        <f>IFERROR(VLOOKUP(C31,Config!$B$7:$B$22,1,FALSE),0)</f>
        <v>0</v>
      </c>
      <c r="B31" s="41">
        <f>IFERROR(IF(AND(WEEKDAY(C31,2) &lt; 6,(LOOKUP(WEEKDAY(C31,2),Config!$C$10:$C$14,Config!$E$10:$E$14)&gt;0)),0,1),1)</f>
        <v>0</v>
      </c>
      <c r="C31" s="96">
        <f t="shared" si="3"/>
        <v>45013</v>
      </c>
      <c r="D31" s="97"/>
      <c r="E31" s="108"/>
      <c r="F31" s="108"/>
      <c r="G31" s="108"/>
      <c r="H31" s="91" t="str">
        <f t="shared" si="0"/>
        <v/>
      </c>
      <c r="I31" s="91">
        <f>IF(OR(A31+B31 &gt; 0,Config!$C$4 &gt;C31),"",LOOKUP(WEEKDAY(C31,2),Config!$C$10:$C$14,Config!$E$10:$E$14))</f>
        <v>0.33333333333333337</v>
      </c>
      <c r="J31" s="98" t="str">
        <f t="shared" si="1"/>
        <v/>
      </c>
    </row>
    <row r="32" spans="1:13" ht="14.25" customHeight="1" x14ac:dyDescent="0.4">
      <c r="A32" s="75">
        <f>IFERROR(VLOOKUP(C32,Config!$B$7:$B$22,1,FALSE),0)</f>
        <v>0</v>
      </c>
      <c r="B32" s="41">
        <f>IFERROR(IF(AND(WEEKDAY(C32,2) &lt; 6,(LOOKUP(WEEKDAY(C32,2),Config!$C$10:$C$14,Config!$E$10:$E$14)&gt;0)),0,1),1)</f>
        <v>0</v>
      </c>
      <c r="C32" s="96">
        <f t="shared" si="3"/>
        <v>45014</v>
      </c>
      <c r="D32" s="97"/>
      <c r="E32" s="108"/>
      <c r="F32" s="108"/>
      <c r="G32" s="108"/>
      <c r="H32" s="91" t="str">
        <f t="shared" si="0"/>
        <v/>
      </c>
      <c r="I32" s="91">
        <f>IF(OR(A32+B32 &gt; 0,Config!$C$4 &gt;C32),"",LOOKUP(WEEKDAY(C32,2),Config!$C$10:$C$14,Config!$E$10:$E$14))</f>
        <v>0.33333333333333337</v>
      </c>
      <c r="J32" s="98" t="str">
        <f t="shared" si="1"/>
        <v/>
      </c>
    </row>
    <row r="33" spans="1:10" ht="14.25" customHeight="1" x14ac:dyDescent="0.4">
      <c r="A33" s="75">
        <f>IFERROR(VLOOKUP(C33,Config!$B$7:$B$22,1,FALSE),0)</f>
        <v>0</v>
      </c>
      <c r="B33" s="41">
        <f>IFERROR(IF(AND(WEEKDAY(C33,2) &lt; 6,(LOOKUP(WEEKDAY(C33,2),Config!$C$10:$C$14,Config!$E$10:$E$14)&gt;0)),0,1),1)</f>
        <v>0</v>
      </c>
      <c r="C33" s="96">
        <f t="shared" si="3"/>
        <v>45015</v>
      </c>
      <c r="D33" s="97"/>
      <c r="E33" s="108"/>
      <c r="F33" s="108"/>
      <c r="G33" s="108"/>
      <c r="H33" s="91" t="str">
        <f t="shared" si="0"/>
        <v/>
      </c>
      <c r="I33" s="91">
        <f>IF(OR(A33+B33 &gt; 0,Config!$C$4 &gt;C33),"",LOOKUP(WEEKDAY(C33,2),Config!$C$10:$C$14,Config!$E$10:$E$14))</f>
        <v>0.33333333333333337</v>
      </c>
      <c r="J33" s="98" t="str">
        <f t="shared" si="1"/>
        <v/>
      </c>
    </row>
    <row r="34" spans="1:10" ht="14.25" customHeight="1" x14ac:dyDescent="0.4">
      <c r="A34" s="75">
        <f>IFERROR(VLOOKUP(C34,Config!$B$7:$B$22,1,FALSE),0)</f>
        <v>0</v>
      </c>
      <c r="B34" s="41">
        <f>IFERROR(IF(AND(WEEKDAY(C34,2) &lt; 6,(LOOKUP(WEEKDAY(C34,2),Config!$C$10:$C$14,Config!$E$10:$E$14)&gt;0)),0,1),1)</f>
        <v>0</v>
      </c>
      <c r="C34" s="96">
        <f>IFERROR(IF(MONTH(C33+1)=$A$1,C33+1,""),"")</f>
        <v>45016</v>
      </c>
      <c r="D34" s="97"/>
      <c r="E34" s="108"/>
      <c r="F34" s="108"/>
      <c r="G34" s="108"/>
      <c r="H34" s="91" t="str">
        <f t="shared" si="0"/>
        <v/>
      </c>
      <c r="I34" s="91">
        <f>IF(OR(A34+B34 &gt; 0,Config!$C$4 &gt;C34),"",LOOKUP(WEEKDAY(C34,2),Config!$C$10:$C$14,Config!$E$10:$E$14))</f>
        <v>0.33333333333333337</v>
      </c>
      <c r="J34" s="98" t="str">
        <f t="shared" si="1"/>
        <v/>
      </c>
    </row>
    <row r="35" spans="1:10" ht="14.25" customHeight="1" x14ac:dyDescent="0.35"/>
    <row r="36" spans="1:10" ht="14.25" customHeight="1" x14ac:dyDescent="0.35"/>
    <row r="37" spans="1:10" ht="14.25" customHeight="1" x14ac:dyDescent="0.35"/>
    <row r="38" spans="1:10" ht="14.25" customHeight="1" x14ac:dyDescent="0.35"/>
    <row r="39" spans="1:10" ht="14.25" customHeight="1" x14ac:dyDescent="0.35"/>
    <row r="40" spans="1:10" ht="14.25" customHeight="1" x14ac:dyDescent="0.35"/>
    <row r="41" spans="1:10" ht="14.25" customHeight="1" x14ac:dyDescent="0.35"/>
    <row r="42" spans="1:10" ht="14.25" customHeight="1" x14ac:dyDescent="0.35"/>
    <row r="43" spans="1:10" ht="14.25" customHeight="1" x14ac:dyDescent="0.35"/>
    <row r="44" spans="1:10" ht="14.25" customHeight="1" x14ac:dyDescent="0.35"/>
    <row r="45" spans="1:10" ht="14.25" customHeight="1" x14ac:dyDescent="0.35"/>
    <row r="46" spans="1:10" ht="14.25" customHeight="1" x14ac:dyDescent="0.35"/>
    <row r="47" spans="1:10" ht="14.25" customHeight="1" x14ac:dyDescent="0.35"/>
    <row r="48" spans="1:10"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4">
    <mergeCell ref="C1:C2"/>
    <mergeCell ref="E1:F1"/>
    <mergeCell ref="H1:I1"/>
    <mergeCell ref="H2:I2"/>
  </mergeCells>
  <conditionalFormatting sqref="C4:H34 J4:J34">
    <cfRule type="expression" dxfId="158" priority="1" stopIfTrue="1">
      <formula>$C4=TODAY()</formula>
    </cfRule>
  </conditionalFormatting>
  <conditionalFormatting sqref="C4:H34 J4:J34">
    <cfRule type="expression" dxfId="157" priority="2">
      <formula>$A4&gt;0</formula>
    </cfRule>
  </conditionalFormatting>
  <conditionalFormatting sqref="C4:H34 J4:J34">
    <cfRule type="expression" dxfId="156" priority="3">
      <formula>$B4=1</formula>
    </cfRule>
  </conditionalFormatting>
  <conditionalFormatting sqref="I4:I34">
    <cfRule type="expression" dxfId="155" priority="4" stopIfTrue="1">
      <formula>$C4=TODAY()</formula>
    </cfRule>
  </conditionalFormatting>
  <conditionalFormatting sqref="I4:I34">
    <cfRule type="expression" dxfId="154" priority="5">
      <formula>$A4&gt;0</formula>
    </cfRule>
  </conditionalFormatting>
  <conditionalFormatting sqref="I4:I34">
    <cfRule type="expression" dxfId="153" priority="6">
      <formula>$B4=1</formula>
    </cfRule>
  </conditionalFormatting>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000"/>
  <sheetViews>
    <sheetView workbookViewId="0">
      <pane ySplit="3" topLeftCell="A4" activePane="bottomLeft" state="frozen"/>
      <selection pane="bottomLeft" activeCell="E37" sqref="E37"/>
    </sheetView>
  </sheetViews>
  <sheetFormatPr baseColWidth="10" defaultColWidth="12.640625" defaultRowHeight="15" customHeight="1" x14ac:dyDescent="0.35"/>
  <cols>
    <col min="1" max="1" width="14.35546875" hidden="1" customWidth="1"/>
    <col min="2" max="2" width="8.35546875" hidden="1" customWidth="1"/>
    <col min="3" max="3" width="27.85546875" customWidth="1"/>
    <col min="4" max="4" width="25.85546875" customWidth="1"/>
    <col min="5" max="9" width="8" customWidth="1"/>
    <col min="10" max="10" width="7.35546875" customWidth="1"/>
    <col min="11" max="12" width="8" customWidth="1"/>
    <col min="13" max="13" width="8.85546875" customWidth="1"/>
    <col min="14" max="26" width="8" customWidth="1"/>
  </cols>
  <sheetData>
    <row r="1" spans="1:11" ht="14.25" customHeight="1" x14ac:dyDescent="0.4">
      <c r="A1" s="41">
        <v>4</v>
      </c>
      <c r="C1" s="124" t="str">
        <f>TEXT(DATE(Config!C2,A1,1),"MMMM")</f>
        <v>April</v>
      </c>
      <c r="E1" s="126" t="s">
        <v>55</v>
      </c>
      <c r="F1" s="127"/>
      <c r="G1" s="70" t="str">
        <f>IFERROR(IF($J$2-$J$1&lt;0,"-" &amp; TEXT(ABS($J$2-$J$1),"[h]:mm"),$J$2-$J$1),"")</f>
        <v>-144:00</v>
      </c>
      <c r="H1" s="128" t="s">
        <v>56</v>
      </c>
      <c r="I1" s="127"/>
      <c r="J1" s="71">
        <f>SUM(I4:I34)</f>
        <v>5.9999999999999991</v>
      </c>
      <c r="K1" s="71">
        <f ca="1">SUMIF(C4:C34, "&lt;=" &amp; TODAY(),I4:I34)</f>
        <v>0</v>
      </c>
    </row>
    <row r="2" spans="1:11" ht="14.25" customHeight="1" x14ac:dyDescent="0.4">
      <c r="C2" s="125"/>
      <c r="H2" s="128" t="s">
        <v>57</v>
      </c>
      <c r="I2" s="127"/>
      <c r="J2" s="71">
        <f>SUM(H4:H34)</f>
        <v>0</v>
      </c>
      <c r="K2" s="71">
        <f ca="1">SUMIF(C4:C34, "&lt;=" &amp; TODAY(),H4:H34)</f>
        <v>0</v>
      </c>
    </row>
    <row r="3" spans="1:11" ht="14.25" customHeight="1" x14ac:dyDescent="0.4">
      <c r="A3" s="41" t="s">
        <v>58</v>
      </c>
      <c r="B3" s="41" t="s">
        <v>59</v>
      </c>
      <c r="C3" s="72" t="s">
        <v>60</v>
      </c>
      <c r="D3" s="72" t="s">
        <v>61</v>
      </c>
      <c r="E3" s="72" t="s">
        <v>62</v>
      </c>
      <c r="F3" s="72" t="s">
        <v>63</v>
      </c>
      <c r="G3" s="72" t="s">
        <v>64</v>
      </c>
      <c r="H3" s="73" t="s">
        <v>65</v>
      </c>
      <c r="I3" s="73" t="s">
        <v>66</v>
      </c>
      <c r="J3" s="72" t="s">
        <v>67</v>
      </c>
      <c r="K3" s="74"/>
    </row>
    <row r="4" spans="1:11" ht="14.25" customHeight="1" x14ac:dyDescent="0.4">
      <c r="A4" s="75">
        <f>IFERROR(VLOOKUP(C4,Config!$B$7:$B$22,1,FALSE),0)</f>
        <v>0</v>
      </c>
      <c r="B4" s="41">
        <f>IFERROR(IF(AND(WEEKDAY(C4,2) &lt; 6,(LOOKUP(WEEKDAY(C4,2),Config!$C$10:$C$14,Config!$E$10:$E$14)&gt;0)),0,1),1)</f>
        <v>1</v>
      </c>
      <c r="C4" s="96">
        <f>DATE(Config!C2,A1,1)</f>
        <v>45017</v>
      </c>
      <c r="D4" s="97"/>
      <c r="E4" s="108"/>
      <c r="F4" s="108"/>
      <c r="G4" s="108"/>
      <c r="H4" s="91" t="str">
        <f t="shared" ref="H4:H34" si="0">IF((G4-E4-F4) =  0, "",G4-E4-F4)</f>
        <v/>
      </c>
      <c r="I4" s="91" t="str">
        <f>IF(OR(A4+B4 &gt; 0,Config!$C$4 &gt;C4),"",LOOKUP(WEEKDAY(C4,2),Config!$C$10:$C$14,Config!$E$10:$E$14))</f>
        <v/>
      </c>
      <c r="J4" s="98" t="str">
        <f t="shared" ref="J4:J34" si="1">IFERROR(IF(H4-I4&lt;0,"-" &amp; TEXT(ABS(H4-I4),"[h]:mm"),H4-I4),"")</f>
        <v/>
      </c>
    </row>
    <row r="5" spans="1:11" ht="14.25" customHeight="1" x14ac:dyDescent="0.4">
      <c r="A5" s="75">
        <f>IFERROR(VLOOKUP(C5,Config!$B$7:$B$22,1,FALSE),0)</f>
        <v>0</v>
      </c>
      <c r="B5" s="41">
        <f>IFERROR(IF(AND(WEEKDAY(C5,2) &lt; 6,(LOOKUP(WEEKDAY(C5,2),Config!$C$10:$C$14,Config!$E$10:$E$14)&gt;0)),0,1),1)</f>
        <v>1</v>
      </c>
      <c r="C5" s="96">
        <f t="shared" ref="C5:C29" si="2">C4+1</f>
        <v>45018</v>
      </c>
      <c r="D5" s="97"/>
      <c r="E5" s="108"/>
      <c r="F5" s="108"/>
      <c r="G5" s="108"/>
      <c r="H5" s="91" t="str">
        <f t="shared" si="0"/>
        <v/>
      </c>
      <c r="I5" s="91" t="str">
        <f>IF(OR(A5+B5 &gt; 0,Config!$C$4 &gt;C5),"",LOOKUP(WEEKDAY(C5,2),Config!$C$10:$C$14,Config!$E$10:$E$14))</f>
        <v/>
      </c>
      <c r="J5" s="98" t="str">
        <f t="shared" si="1"/>
        <v/>
      </c>
      <c r="K5" s="66"/>
    </row>
    <row r="6" spans="1:11" ht="14.25" customHeight="1" x14ac:dyDescent="0.4">
      <c r="A6" s="75">
        <f>IFERROR(VLOOKUP(C6,Config!$B$7:$B$22,1,FALSE),0)</f>
        <v>0</v>
      </c>
      <c r="B6" s="41">
        <f>IFERROR(IF(AND(WEEKDAY(C6,2) &lt; 6,(LOOKUP(WEEKDAY(C6,2),Config!$C$10:$C$14,Config!$E$10:$E$14)&gt;0)),0,1),1)</f>
        <v>0</v>
      </c>
      <c r="C6" s="96">
        <f t="shared" si="2"/>
        <v>45019</v>
      </c>
      <c r="D6" s="97"/>
      <c r="E6" s="108"/>
      <c r="F6" s="108"/>
      <c r="G6" s="108"/>
      <c r="H6" s="91" t="str">
        <f t="shared" si="0"/>
        <v/>
      </c>
      <c r="I6" s="91">
        <f>IF(OR(A6+B6 &gt; 0,Config!$C$4 &gt;C6),"",LOOKUP(WEEKDAY(C6,2),Config!$C$10:$C$14,Config!$E$10:$E$14))</f>
        <v>0.33333333333333337</v>
      </c>
      <c r="J6" s="98" t="str">
        <f t="shared" si="1"/>
        <v/>
      </c>
      <c r="K6" s="66"/>
    </row>
    <row r="7" spans="1:11" ht="14.25" customHeight="1" x14ac:dyDescent="0.4">
      <c r="A7" s="75">
        <f>IFERROR(VLOOKUP(C7,Config!$B$7:$B$22,1,FALSE),0)</f>
        <v>0</v>
      </c>
      <c r="B7" s="41">
        <f>IFERROR(IF(AND(WEEKDAY(C7,2) &lt; 6,(LOOKUP(WEEKDAY(C7,2),Config!$C$10:$C$14,Config!$E$10:$E$14)&gt;0)),0,1),1)</f>
        <v>0</v>
      </c>
      <c r="C7" s="96">
        <f t="shared" si="2"/>
        <v>45020</v>
      </c>
      <c r="D7" s="97"/>
      <c r="E7" s="108"/>
      <c r="F7" s="108"/>
      <c r="G7" s="108"/>
      <c r="H7" s="91" t="str">
        <f t="shared" si="0"/>
        <v/>
      </c>
      <c r="I7" s="91">
        <f>IF(OR(A7+B7 &gt; 0,Config!$C$4 &gt;C7),"",LOOKUP(WEEKDAY(C7,2),Config!$C$10:$C$14,Config!$E$10:$E$14))</f>
        <v>0.33333333333333337</v>
      </c>
      <c r="J7" s="98" t="str">
        <f t="shared" si="1"/>
        <v/>
      </c>
    </row>
    <row r="8" spans="1:11" ht="14.25" customHeight="1" x14ac:dyDescent="0.4">
      <c r="A8" s="75">
        <f>IFERROR(VLOOKUP(C8,Config!$B$7:$B$22,1,FALSE),0)</f>
        <v>0</v>
      </c>
      <c r="B8" s="41">
        <f>IFERROR(IF(AND(WEEKDAY(C8,2) &lt; 6,(LOOKUP(WEEKDAY(C8,2),Config!$C$10:$C$14,Config!$E$10:$E$14)&gt;0)),0,1),1)</f>
        <v>0</v>
      </c>
      <c r="C8" s="96">
        <f t="shared" si="2"/>
        <v>45021</v>
      </c>
      <c r="D8" s="97"/>
      <c r="E8" s="108"/>
      <c r="F8" s="108"/>
      <c r="G8" s="108"/>
      <c r="H8" s="91" t="str">
        <f t="shared" si="0"/>
        <v/>
      </c>
      <c r="I8" s="91">
        <f>IF(OR(A8+B8 &gt; 0,Config!$C$4 &gt;C8),"",LOOKUP(WEEKDAY(C8,2),Config!$C$10:$C$14,Config!$E$10:$E$14))</f>
        <v>0.33333333333333337</v>
      </c>
      <c r="J8" s="98" t="str">
        <f t="shared" si="1"/>
        <v/>
      </c>
    </row>
    <row r="9" spans="1:11" ht="14.25" customHeight="1" x14ac:dyDescent="0.4">
      <c r="A9" s="75">
        <f>IFERROR(VLOOKUP(C9,Config!$B$7:$B$22,1,FALSE),0)</f>
        <v>0</v>
      </c>
      <c r="B9" s="41">
        <f>IFERROR(IF(AND(WEEKDAY(C9,2) &lt; 6,(LOOKUP(WEEKDAY(C9,2),Config!$C$10:$C$14,Config!$E$10:$E$14)&gt;0)),0,1),1)</f>
        <v>0</v>
      </c>
      <c r="C9" s="96">
        <f t="shared" si="2"/>
        <v>45022</v>
      </c>
      <c r="D9" s="97"/>
      <c r="E9" s="108"/>
      <c r="F9" s="108"/>
      <c r="G9" s="108"/>
      <c r="H9" s="91" t="str">
        <f t="shared" si="0"/>
        <v/>
      </c>
      <c r="I9" s="91">
        <f>IF(OR(A9+B9 &gt; 0,Config!$C$4 &gt;C9),"",LOOKUP(WEEKDAY(C9,2),Config!$C$10:$C$14,Config!$E$10:$E$14))</f>
        <v>0.33333333333333337</v>
      </c>
      <c r="J9" s="98" t="str">
        <f t="shared" si="1"/>
        <v/>
      </c>
    </row>
    <row r="10" spans="1:11" ht="14.25" customHeight="1" x14ac:dyDescent="0.4">
      <c r="A10" s="75">
        <f>IFERROR(VLOOKUP(C10,Config!$B$7:$B$22,1,FALSE),0)</f>
        <v>45023</v>
      </c>
      <c r="B10" s="41">
        <f>IFERROR(IF(AND(WEEKDAY(C10,2) &lt; 6,(LOOKUP(WEEKDAY(C10,2),Config!$C$10:$C$14,Config!$E$10:$E$14)&gt;0)),0,1),1)</f>
        <v>0</v>
      </c>
      <c r="C10" s="96">
        <f t="shared" si="2"/>
        <v>45023</v>
      </c>
      <c r="D10" s="97"/>
      <c r="E10" s="108"/>
      <c r="F10" s="108"/>
      <c r="G10" s="108"/>
      <c r="H10" s="91" t="str">
        <f t="shared" si="0"/>
        <v/>
      </c>
      <c r="I10" s="91" t="str">
        <f>IF(OR(A10+B10 &gt; 0,Config!$C$4 &gt;C10),"",LOOKUP(WEEKDAY(C10,2),Config!$C$10:$C$14,Config!$E$10:$E$14))</f>
        <v/>
      </c>
      <c r="J10" s="98" t="str">
        <f t="shared" si="1"/>
        <v/>
      </c>
    </row>
    <row r="11" spans="1:11" ht="14.25" customHeight="1" x14ac:dyDescent="0.4">
      <c r="A11" s="75">
        <f>IFERROR(VLOOKUP(C11,Config!$B$7:$B$22,1,FALSE),0)</f>
        <v>0</v>
      </c>
      <c r="B11" s="41">
        <f>IFERROR(IF(AND(WEEKDAY(C11,2) &lt; 6,(LOOKUP(WEEKDAY(C11,2),Config!$C$10:$C$14,Config!$E$10:$E$14)&gt;0)),0,1),1)</f>
        <v>1</v>
      </c>
      <c r="C11" s="96">
        <f t="shared" si="2"/>
        <v>45024</v>
      </c>
      <c r="D11" s="97"/>
      <c r="E11" s="108"/>
      <c r="F11" s="108"/>
      <c r="G11" s="108"/>
      <c r="H11" s="91" t="str">
        <f t="shared" si="0"/>
        <v/>
      </c>
      <c r="I11" s="91" t="str">
        <f>IF(OR(A11+B11 &gt; 0,Config!$C$4 &gt;C11),"",LOOKUP(WEEKDAY(C11,2),Config!$C$10:$C$14,Config!$E$10:$E$14))</f>
        <v/>
      </c>
      <c r="J11" s="98" t="str">
        <f t="shared" si="1"/>
        <v/>
      </c>
    </row>
    <row r="12" spans="1:11" ht="14.25" customHeight="1" x14ac:dyDescent="0.4">
      <c r="A12" s="75">
        <f>IFERROR(VLOOKUP(C12,Config!$B$7:$B$22,1,FALSE),0)</f>
        <v>45025</v>
      </c>
      <c r="B12" s="41">
        <f>IFERROR(IF(AND(WEEKDAY(C12,2) &lt; 6,(LOOKUP(WEEKDAY(C12,2),Config!$C$10:$C$14,Config!$E$10:$E$14)&gt;0)),0,1),1)</f>
        <v>1</v>
      </c>
      <c r="C12" s="96">
        <f t="shared" si="2"/>
        <v>45025</v>
      </c>
      <c r="D12" s="97"/>
      <c r="E12" s="108"/>
      <c r="F12" s="108"/>
      <c r="G12" s="108"/>
      <c r="H12" s="91" t="str">
        <f t="shared" si="0"/>
        <v/>
      </c>
      <c r="I12" s="91" t="str">
        <f>IF(OR(A12+B12 &gt; 0,Config!$C$4 &gt;C12),"",LOOKUP(WEEKDAY(C12,2),Config!$C$10:$C$14,Config!$E$10:$E$14))</f>
        <v/>
      </c>
      <c r="J12" s="98" t="str">
        <f t="shared" si="1"/>
        <v/>
      </c>
    </row>
    <row r="13" spans="1:11" ht="14.25" customHeight="1" x14ac:dyDescent="0.4">
      <c r="A13" s="75">
        <f>IFERROR(VLOOKUP(C13,Config!$B$7:$B$22,1,FALSE),0)</f>
        <v>45026</v>
      </c>
      <c r="B13" s="41">
        <f>IFERROR(IF(AND(WEEKDAY(C13,2) &lt; 6,(LOOKUP(WEEKDAY(C13,2),Config!$C$10:$C$14,Config!$E$10:$E$14)&gt;0)),0,1),1)</f>
        <v>0</v>
      </c>
      <c r="C13" s="96">
        <f t="shared" si="2"/>
        <v>45026</v>
      </c>
      <c r="D13" s="97"/>
      <c r="E13" s="108"/>
      <c r="F13" s="108"/>
      <c r="G13" s="108"/>
      <c r="H13" s="91" t="str">
        <f t="shared" si="0"/>
        <v/>
      </c>
      <c r="I13" s="91" t="str">
        <f>IF(OR(A13+B13 &gt; 0,Config!$C$4 &gt;C13),"",LOOKUP(WEEKDAY(C13,2),Config!$C$10:$C$14,Config!$E$10:$E$14))</f>
        <v/>
      </c>
      <c r="J13" s="98" t="str">
        <f t="shared" si="1"/>
        <v/>
      </c>
    </row>
    <row r="14" spans="1:11" ht="14.25" customHeight="1" x14ac:dyDescent="0.4">
      <c r="A14" s="75">
        <f>IFERROR(VLOOKUP(C14,Config!$B$7:$B$22,1,FALSE),0)</f>
        <v>0</v>
      </c>
      <c r="B14" s="41">
        <f>IFERROR(IF(AND(WEEKDAY(C14,2) &lt; 6,(LOOKUP(WEEKDAY(C14,2),Config!$C$10:$C$14,Config!$E$10:$E$14)&gt;0)),0,1),1)</f>
        <v>0</v>
      </c>
      <c r="C14" s="96">
        <f t="shared" si="2"/>
        <v>45027</v>
      </c>
      <c r="D14" s="97"/>
      <c r="E14" s="108"/>
      <c r="F14" s="108"/>
      <c r="G14" s="108"/>
      <c r="H14" s="91" t="str">
        <f t="shared" si="0"/>
        <v/>
      </c>
      <c r="I14" s="91">
        <f>IF(OR(A14+B14 &gt; 0,Config!$C$4 &gt;C14),"",LOOKUP(WEEKDAY(C14,2),Config!$C$10:$C$14,Config!$E$10:$E$14))</f>
        <v>0.33333333333333337</v>
      </c>
      <c r="J14" s="98" t="str">
        <f t="shared" si="1"/>
        <v/>
      </c>
    </row>
    <row r="15" spans="1:11" ht="14.25" customHeight="1" x14ac:dyDescent="0.4">
      <c r="A15" s="75">
        <f>IFERROR(VLOOKUP(C15,Config!$B$7:$B$22,1,FALSE),0)</f>
        <v>0</v>
      </c>
      <c r="B15" s="41">
        <f>IFERROR(IF(AND(WEEKDAY(C15,2) &lt; 6,(LOOKUP(WEEKDAY(C15,2),Config!$C$10:$C$14,Config!$E$10:$E$14)&gt;0)),0,1),1)</f>
        <v>0</v>
      </c>
      <c r="C15" s="96">
        <f t="shared" si="2"/>
        <v>45028</v>
      </c>
      <c r="D15" s="97"/>
      <c r="E15" s="108"/>
      <c r="F15" s="108"/>
      <c r="G15" s="108"/>
      <c r="H15" s="91" t="str">
        <f t="shared" si="0"/>
        <v/>
      </c>
      <c r="I15" s="91">
        <f>IF(OR(A15+B15 &gt; 0,Config!$C$4 &gt;C15),"",LOOKUP(WEEKDAY(C15,2),Config!$C$10:$C$14,Config!$E$10:$E$14))</f>
        <v>0.33333333333333337</v>
      </c>
      <c r="J15" s="98" t="str">
        <f t="shared" si="1"/>
        <v/>
      </c>
    </row>
    <row r="16" spans="1:11" ht="14.25" customHeight="1" x14ac:dyDescent="0.4">
      <c r="A16" s="75">
        <f>IFERROR(VLOOKUP(C16,Config!$B$7:$B$22,1,FALSE),0)</f>
        <v>0</v>
      </c>
      <c r="B16" s="41">
        <f>IFERROR(IF(AND(WEEKDAY(C16,2) &lt; 6,(LOOKUP(WEEKDAY(C16,2),Config!$C$10:$C$14,Config!$E$10:$E$14)&gt;0)),0,1),1)</f>
        <v>0</v>
      </c>
      <c r="C16" s="96">
        <f t="shared" si="2"/>
        <v>45029</v>
      </c>
      <c r="D16" s="97"/>
      <c r="E16" s="108"/>
      <c r="F16" s="108"/>
      <c r="G16" s="108"/>
      <c r="H16" s="91" t="str">
        <f t="shared" si="0"/>
        <v/>
      </c>
      <c r="I16" s="91">
        <f>IF(OR(A16+B16 &gt; 0,Config!$C$4 &gt;C16),"",LOOKUP(WEEKDAY(C16,2),Config!$C$10:$C$14,Config!$E$10:$E$14))</f>
        <v>0.33333333333333337</v>
      </c>
      <c r="J16" s="98" t="str">
        <f t="shared" si="1"/>
        <v/>
      </c>
    </row>
    <row r="17" spans="1:13" ht="14.25" customHeight="1" x14ac:dyDescent="0.4">
      <c r="A17" s="75">
        <f>IFERROR(VLOOKUP(C17,Config!$B$7:$B$22,1,FALSE),0)</f>
        <v>0</v>
      </c>
      <c r="B17" s="41">
        <f>IFERROR(IF(AND(WEEKDAY(C17,2) &lt; 6,(LOOKUP(WEEKDAY(C17,2),Config!$C$10:$C$14,Config!$E$10:$E$14)&gt;0)),0,1),1)</f>
        <v>0</v>
      </c>
      <c r="C17" s="96">
        <f t="shared" si="2"/>
        <v>45030</v>
      </c>
      <c r="D17" s="97"/>
      <c r="E17" s="108"/>
      <c r="F17" s="108"/>
      <c r="G17" s="108"/>
      <c r="H17" s="91" t="str">
        <f t="shared" si="0"/>
        <v/>
      </c>
      <c r="I17" s="91">
        <f>IF(OR(A17+B17 &gt; 0,Config!$C$4 &gt;C17),"",LOOKUP(WEEKDAY(C17,2),Config!$C$10:$C$14,Config!$E$10:$E$14))</f>
        <v>0.33333333333333337</v>
      </c>
      <c r="J17" s="98" t="str">
        <f t="shared" si="1"/>
        <v/>
      </c>
      <c r="M17" s="77"/>
    </row>
    <row r="18" spans="1:13" ht="14.25" customHeight="1" x14ac:dyDescent="0.4">
      <c r="A18" s="75">
        <f>IFERROR(VLOOKUP(C18,Config!$B$7:$B$22,1,FALSE),0)</f>
        <v>0</v>
      </c>
      <c r="B18" s="41">
        <f>IFERROR(IF(AND(WEEKDAY(C18,2) &lt; 6,(LOOKUP(WEEKDAY(C18,2),Config!$C$10:$C$14,Config!$E$10:$E$14)&gt;0)),0,1),1)</f>
        <v>1</v>
      </c>
      <c r="C18" s="96">
        <f t="shared" si="2"/>
        <v>45031</v>
      </c>
      <c r="D18" s="97"/>
      <c r="E18" s="108"/>
      <c r="F18" s="108"/>
      <c r="G18" s="108"/>
      <c r="H18" s="91" t="str">
        <f t="shared" si="0"/>
        <v/>
      </c>
      <c r="I18" s="91" t="str">
        <f>IF(OR(A18+B18 &gt; 0,Config!$C$4 &gt;C18),"",LOOKUP(WEEKDAY(C18,2),Config!$C$10:$C$14,Config!$E$10:$E$14))</f>
        <v/>
      </c>
      <c r="J18" s="98" t="str">
        <f t="shared" si="1"/>
        <v/>
      </c>
    </row>
    <row r="19" spans="1:13" ht="14.25" customHeight="1" x14ac:dyDescent="0.4">
      <c r="A19" s="75">
        <f>IFERROR(VLOOKUP(C19,Config!$B$7:$B$22,1,FALSE),0)</f>
        <v>0</v>
      </c>
      <c r="B19" s="41">
        <f>IFERROR(IF(AND(WEEKDAY(C19,2) &lt; 6,(LOOKUP(WEEKDAY(C19,2),Config!$C$10:$C$14,Config!$E$10:$E$14)&gt;0)),0,1),1)</f>
        <v>1</v>
      </c>
      <c r="C19" s="96">
        <f t="shared" si="2"/>
        <v>45032</v>
      </c>
      <c r="D19" s="97"/>
      <c r="E19" s="108"/>
      <c r="F19" s="108"/>
      <c r="G19" s="108"/>
      <c r="H19" s="91" t="str">
        <f t="shared" si="0"/>
        <v/>
      </c>
      <c r="I19" s="91" t="str">
        <f>IF(OR(A19+B19 &gt; 0,Config!$C$4 &gt;C19),"",LOOKUP(WEEKDAY(C19,2),Config!$C$10:$C$14,Config!$E$10:$E$14))</f>
        <v/>
      </c>
      <c r="J19" s="98" t="str">
        <f t="shared" si="1"/>
        <v/>
      </c>
    </row>
    <row r="20" spans="1:13" ht="14.25" customHeight="1" x14ac:dyDescent="0.4">
      <c r="A20" s="75">
        <f>IFERROR(VLOOKUP(C20,Config!$B$7:$B$22,1,FALSE),0)</f>
        <v>0</v>
      </c>
      <c r="B20" s="41">
        <f>IFERROR(IF(AND(WEEKDAY(C20,2) &lt; 6,(LOOKUP(WEEKDAY(C20,2),Config!$C$10:$C$14,Config!$E$10:$E$14)&gt;0)),0,1),1)</f>
        <v>0</v>
      </c>
      <c r="C20" s="96">
        <f t="shared" si="2"/>
        <v>45033</v>
      </c>
      <c r="D20" s="97"/>
      <c r="E20" s="108"/>
      <c r="F20" s="108"/>
      <c r="G20" s="108"/>
      <c r="H20" s="91" t="str">
        <f t="shared" si="0"/>
        <v/>
      </c>
      <c r="I20" s="91">
        <f>IF(OR(A20+B20 &gt; 0,Config!$C$4 &gt;C20),"",LOOKUP(WEEKDAY(C20,2),Config!$C$10:$C$14,Config!$E$10:$E$14))</f>
        <v>0.33333333333333337</v>
      </c>
      <c r="J20" s="98" t="str">
        <f t="shared" si="1"/>
        <v/>
      </c>
    </row>
    <row r="21" spans="1:13" ht="14.25" customHeight="1" x14ac:dyDescent="0.4">
      <c r="A21" s="75">
        <f>IFERROR(VLOOKUP(C21,Config!$B$7:$B$22,1,FALSE),0)</f>
        <v>0</v>
      </c>
      <c r="B21" s="41">
        <f>IFERROR(IF(AND(WEEKDAY(C21,2) &lt; 6,(LOOKUP(WEEKDAY(C21,2),Config!$C$10:$C$14,Config!$E$10:$E$14)&gt;0)),0,1),1)</f>
        <v>0</v>
      </c>
      <c r="C21" s="96">
        <f t="shared" si="2"/>
        <v>45034</v>
      </c>
      <c r="D21" s="97"/>
      <c r="E21" s="108"/>
      <c r="F21" s="108"/>
      <c r="G21" s="108"/>
      <c r="H21" s="91" t="str">
        <f t="shared" si="0"/>
        <v/>
      </c>
      <c r="I21" s="91">
        <f>IF(OR(A21+B21 &gt; 0,Config!$C$4 &gt;C21),"",LOOKUP(WEEKDAY(C21,2),Config!$C$10:$C$14,Config!$E$10:$E$14))</f>
        <v>0.33333333333333337</v>
      </c>
      <c r="J21" s="98" t="str">
        <f t="shared" si="1"/>
        <v/>
      </c>
    </row>
    <row r="22" spans="1:13" ht="14.25" customHeight="1" x14ac:dyDescent="0.4">
      <c r="A22" s="75">
        <f>IFERROR(VLOOKUP(C22,Config!$B$7:$B$22,1,FALSE),0)</f>
        <v>0</v>
      </c>
      <c r="B22" s="41">
        <f>IFERROR(IF(AND(WEEKDAY(C22,2) &lt; 6,(LOOKUP(WEEKDAY(C22,2),Config!$C$10:$C$14,Config!$E$10:$E$14)&gt;0)),0,1),1)</f>
        <v>0</v>
      </c>
      <c r="C22" s="96">
        <f t="shared" si="2"/>
        <v>45035</v>
      </c>
      <c r="D22" s="97"/>
      <c r="E22" s="108"/>
      <c r="F22" s="108"/>
      <c r="G22" s="108"/>
      <c r="H22" s="91" t="str">
        <f t="shared" si="0"/>
        <v/>
      </c>
      <c r="I22" s="91">
        <f>IF(OR(A22+B22 &gt; 0,Config!$C$4 &gt;C22),"",LOOKUP(WEEKDAY(C22,2),Config!$C$10:$C$14,Config!$E$10:$E$14))</f>
        <v>0.33333333333333337</v>
      </c>
      <c r="J22" s="98" t="str">
        <f t="shared" si="1"/>
        <v/>
      </c>
    </row>
    <row r="23" spans="1:13" ht="14.25" customHeight="1" x14ac:dyDescent="0.4">
      <c r="A23" s="75">
        <f>IFERROR(VLOOKUP(C23,Config!$B$7:$B$22,1,FALSE),0)</f>
        <v>0</v>
      </c>
      <c r="B23" s="41">
        <f>IFERROR(IF(AND(WEEKDAY(C23,2) &lt; 6,(LOOKUP(WEEKDAY(C23,2),Config!$C$10:$C$14,Config!$E$10:$E$14)&gt;0)),0,1),1)</f>
        <v>0</v>
      </c>
      <c r="C23" s="96">
        <f t="shared" si="2"/>
        <v>45036</v>
      </c>
      <c r="D23" s="97"/>
      <c r="E23" s="108"/>
      <c r="F23" s="108"/>
      <c r="G23" s="108"/>
      <c r="H23" s="91" t="str">
        <f t="shared" si="0"/>
        <v/>
      </c>
      <c r="I23" s="91">
        <f>IF(OR(A23+B23 &gt; 0,Config!$C$4 &gt;C23),"",LOOKUP(WEEKDAY(C23,2),Config!$C$10:$C$14,Config!$E$10:$E$14))</f>
        <v>0.33333333333333337</v>
      </c>
      <c r="J23" s="98" t="str">
        <f t="shared" si="1"/>
        <v/>
      </c>
    </row>
    <row r="24" spans="1:13" ht="14.25" customHeight="1" x14ac:dyDescent="0.4">
      <c r="A24" s="75">
        <f>IFERROR(VLOOKUP(C24,Config!$B$7:$B$22,1,FALSE),0)</f>
        <v>0</v>
      </c>
      <c r="B24" s="41">
        <f>IFERROR(IF(AND(WEEKDAY(C24,2) &lt; 6,(LOOKUP(WEEKDAY(C24,2),Config!$C$10:$C$14,Config!$E$10:$E$14)&gt;0)),0,1),1)</f>
        <v>0</v>
      </c>
      <c r="C24" s="96">
        <f t="shared" si="2"/>
        <v>45037</v>
      </c>
      <c r="D24" s="97"/>
      <c r="E24" s="108"/>
      <c r="F24" s="108"/>
      <c r="G24" s="108"/>
      <c r="H24" s="91" t="str">
        <f t="shared" si="0"/>
        <v/>
      </c>
      <c r="I24" s="91">
        <f>IF(OR(A24+B24 &gt; 0,Config!$C$4 &gt;C24),"",LOOKUP(WEEKDAY(C24,2),Config!$C$10:$C$14,Config!$E$10:$E$14))</f>
        <v>0.33333333333333337</v>
      </c>
      <c r="J24" s="98" t="str">
        <f t="shared" si="1"/>
        <v/>
      </c>
    </row>
    <row r="25" spans="1:13" ht="14.25" customHeight="1" x14ac:dyDescent="0.4">
      <c r="A25" s="75">
        <f>IFERROR(VLOOKUP(C25,Config!$B$7:$B$22,1,FALSE),0)</f>
        <v>0</v>
      </c>
      <c r="B25" s="41">
        <f>IFERROR(IF(AND(WEEKDAY(C25,2) &lt; 6,(LOOKUP(WEEKDAY(C25,2),Config!$C$10:$C$14,Config!$E$10:$E$14)&gt;0)),0,1),1)</f>
        <v>1</v>
      </c>
      <c r="C25" s="96">
        <f t="shared" si="2"/>
        <v>45038</v>
      </c>
      <c r="D25" s="97"/>
      <c r="E25" s="108"/>
      <c r="F25" s="108"/>
      <c r="G25" s="108"/>
      <c r="H25" s="91" t="str">
        <f t="shared" si="0"/>
        <v/>
      </c>
      <c r="I25" s="91" t="str">
        <f>IF(OR(A25+B25 &gt; 0,Config!$C$4 &gt;C25),"",LOOKUP(WEEKDAY(C25,2),Config!$C$10:$C$14,Config!$E$10:$E$14))</f>
        <v/>
      </c>
      <c r="J25" s="98" t="str">
        <f t="shared" si="1"/>
        <v/>
      </c>
    </row>
    <row r="26" spans="1:13" ht="14.25" customHeight="1" x14ac:dyDescent="0.4">
      <c r="A26" s="75">
        <f>IFERROR(VLOOKUP(C26,Config!$B$7:$B$22,1,FALSE),0)</f>
        <v>0</v>
      </c>
      <c r="B26" s="41">
        <f>IFERROR(IF(AND(WEEKDAY(C26,2) &lt; 6,(LOOKUP(WEEKDAY(C26,2),Config!$C$10:$C$14,Config!$E$10:$E$14)&gt;0)),0,1),1)</f>
        <v>1</v>
      </c>
      <c r="C26" s="96">
        <f t="shared" si="2"/>
        <v>45039</v>
      </c>
      <c r="D26" s="97"/>
      <c r="E26" s="108"/>
      <c r="F26" s="108"/>
      <c r="G26" s="108"/>
      <c r="H26" s="91" t="str">
        <f t="shared" si="0"/>
        <v/>
      </c>
      <c r="I26" s="91" t="str">
        <f>IF(OR(A26+B26 &gt; 0,Config!$C$4 &gt;C26),"",LOOKUP(WEEKDAY(C26,2),Config!$C$10:$C$14,Config!$E$10:$E$14))</f>
        <v/>
      </c>
      <c r="J26" s="98" t="str">
        <f t="shared" si="1"/>
        <v/>
      </c>
    </row>
    <row r="27" spans="1:13" ht="14.25" customHeight="1" x14ac:dyDescent="0.4">
      <c r="A27" s="75">
        <f>IFERROR(VLOOKUP(C27,Config!$B$7:$B$22,1,FALSE),0)</f>
        <v>0</v>
      </c>
      <c r="B27" s="41">
        <f>IFERROR(IF(AND(WEEKDAY(C27,2) &lt; 6,(LOOKUP(WEEKDAY(C27,2),Config!$C$10:$C$14,Config!$E$10:$E$14)&gt;0)),0,1),1)</f>
        <v>0</v>
      </c>
      <c r="C27" s="96">
        <f t="shared" si="2"/>
        <v>45040</v>
      </c>
      <c r="D27" s="97"/>
      <c r="E27" s="108"/>
      <c r="F27" s="108"/>
      <c r="G27" s="108"/>
      <c r="H27" s="91" t="str">
        <f t="shared" si="0"/>
        <v/>
      </c>
      <c r="I27" s="91">
        <f>IF(OR(A27+B27 &gt; 0,Config!$C$4 &gt;C27),"",LOOKUP(WEEKDAY(C27,2),Config!$C$10:$C$14,Config!$E$10:$E$14))</f>
        <v>0.33333333333333337</v>
      </c>
      <c r="J27" s="98" t="str">
        <f t="shared" si="1"/>
        <v/>
      </c>
    </row>
    <row r="28" spans="1:13" ht="14.25" customHeight="1" x14ac:dyDescent="0.4">
      <c r="A28" s="75">
        <f>IFERROR(VLOOKUP(C28,Config!$B$7:$B$22,1,FALSE),0)</f>
        <v>0</v>
      </c>
      <c r="B28" s="41">
        <f>IFERROR(IF(AND(WEEKDAY(C28,2) &lt; 6,(LOOKUP(WEEKDAY(C28,2),Config!$C$10:$C$14,Config!$E$10:$E$14)&gt;0)),0,1),1)</f>
        <v>0</v>
      </c>
      <c r="C28" s="96">
        <f t="shared" si="2"/>
        <v>45041</v>
      </c>
      <c r="D28" s="97"/>
      <c r="E28" s="108"/>
      <c r="F28" s="108"/>
      <c r="G28" s="108"/>
      <c r="H28" s="91" t="str">
        <f t="shared" si="0"/>
        <v/>
      </c>
      <c r="I28" s="91">
        <f>IF(OR(A28+B28 &gt; 0,Config!$C$4 &gt;C28),"",LOOKUP(WEEKDAY(C28,2),Config!$C$10:$C$14,Config!$E$10:$E$14))</f>
        <v>0.33333333333333337</v>
      </c>
      <c r="J28" s="98" t="str">
        <f t="shared" si="1"/>
        <v/>
      </c>
    </row>
    <row r="29" spans="1:13" ht="14.25" customHeight="1" x14ac:dyDescent="0.4">
      <c r="A29" s="75">
        <f>IFERROR(VLOOKUP(C29,Config!$B$7:$B$22,1,FALSE),0)</f>
        <v>0</v>
      </c>
      <c r="B29" s="41">
        <f>IFERROR(IF(AND(WEEKDAY(C29,2) &lt; 6,(LOOKUP(WEEKDAY(C29,2),Config!$C$10:$C$14,Config!$E$10:$E$14)&gt;0)),0,1),1)</f>
        <v>0</v>
      </c>
      <c r="C29" s="96">
        <f t="shared" si="2"/>
        <v>45042</v>
      </c>
      <c r="D29" s="97"/>
      <c r="E29" s="108"/>
      <c r="F29" s="108"/>
      <c r="G29" s="108"/>
      <c r="H29" s="91" t="str">
        <f t="shared" si="0"/>
        <v/>
      </c>
      <c r="I29" s="91">
        <f>IF(OR(A29+B29 &gt; 0,Config!$C$4 &gt;C29),"",LOOKUP(WEEKDAY(C29,2),Config!$C$10:$C$14,Config!$E$10:$E$14))</f>
        <v>0.33333333333333337</v>
      </c>
      <c r="J29" s="98" t="str">
        <f t="shared" si="1"/>
        <v/>
      </c>
    </row>
    <row r="30" spans="1:13" ht="14.25" customHeight="1" x14ac:dyDescent="0.4">
      <c r="A30" s="75">
        <f>IFERROR(VLOOKUP(C30,Config!$B$7:$B$22,1,FALSE),0)</f>
        <v>0</v>
      </c>
      <c r="B30" s="41">
        <f>IFERROR(IF(AND(WEEKDAY(C30,2) &lt; 6,(LOOKUP(WEEKDAY(C30,2),Config!$C$10:$C$14,Config!$E$10:$E$14)&gt;0)),0,1),1)</f>
        <v>0</v>
      </c>
      <c r="C30" s="96">
        <f t="shared" ref="C30:C33" si="3">IF(MONTH(C29+1)=$A$1,C29+1,"")</f>
        <v>45043</v>
      </c>
      <c r="D30" s="97"/>
      <c r="E30" s="108"/>
      <c r="F30" s="108"/>
      <c r="G30" s="108"/>
      <c r="H30" s="91" t="str">
        <f t="shared" si="0"/>
        <v/>
      </c>
      <c r="I30" s="91">
        <f>IF(OR(A30+B30 &gt; 0,Config!$C$4 &gt;C30),"",LOOKUP(WEEKDAY(C30,2),Config!$C$10:$C$14,Config!$E$10:$E$14))</f>
        <v>0.33333333333333337</v>
      </c>
      <c r="J30" s="98" t="str">
        <f t="shared" si="1"/>
        <v/>
      </c>
    </row>
    <row r="31" spans="1:13" ht="14.25" customHeight="1" x14ac:dyDescent="0.4">
      <c r="A31" s="75">
        <f>IFERROR(VLOOKUP(C31,Config!$B$7:$B$22,1,FALSE),0)</f>
        <v>0</v>
      </c>
      <c r="B31" s="41">
        <f>IFERROR(IF(AND(WEEKDAY(C31,2) &lt; 6,(LOOKUP(WEEKDAY(C31,2),Config!$C$10:$C$14,Config!$E$10:$E$14)&gt;0)),0,1),1)</f>
        <v>0</v>
      </c>
      <c r="C31" s="96">
        <f t="shared" si="3"/>
        <v>45044</v>
      </c>
      <c r="D31" s="97"/>
      <c r="E31" s="108"/>
      <c r="F31" s="108"/>
      <c r="G31" s="108"/>
      <c r="H31" s="91" t="str">
        <f t="shared" si="0"/>
        <v/>
      </c>
      <c r="I31" s="91">
        <f>IF(OR(A31+B31 &gt; 0,Config!$C$4 &gt;C31),"",LOOKUP(WEEKDAY(C31,2),Config!$C$10:$C$14,Config!$E$10:$E$14))</f>
        <v>0.33333333333333337</v>
      </c>
      <c r="J31" s="98" t="str">
        <f t="shared" si="1"/>
        <v/>
      </c>
    </row>
    <row r="32" spans="1:13" ht="14.25" customHeight="1" x14ac:dyDescent="0.4">
      <c r="A32" s="75">
        <f>IFERROR(VLOOKUP(C32,Config!$B$7:$B$22,1,FALSE),0)</f>
        <v>0</v>
      </c>
      <c r="B32" s="41">
        <f>IFERROR(IF(AND(WEEKDAY(C32,2) &lt; 6,(LOOKUP(WEEKDAY(C32,2),Config!$C$10:$C$14,Config!$E$10:$E$14)&gt;0)),0,1),1)</f>
        <v>1</v>
      </c>
      <c r="C32" s="96">
        <f t="shared" si="3"/>
        <v>45045</v>
      </c>
      <c r="D32" s="97"/>
      <c r="E32" s="108"/>
      <c r="F32" s="108"/>
      <c r="G32" s="108"/>
      <c r="H32" s="91" t="str">
        <f t="shared" si="0"/>
        <v/>
      </c>
      <c r="I32" s="91" t="str">
        <f>IF(OR(A32+B32 &gt; 0,Config!$C$4 &gt;C32),"",LOOKUP(WEEKDAY(C32,2),Config!$C$10:$C$14,Config!$E$10:$E$14))</f>
        <v/>
      </c>
      <c r="J32" s="98" t="str">
        <f t="shared" si="1"/>
        <v/>
      </c>
    </row>
    <row r="33" spans="1:10" ht="14.25" customHeight="1" x14ac:dyDescent="0.4">
      <c r="A33" s="75">
        <f>IFERROR(VLOOKUP(C33,Config!$B$7:$B$22,1,FALSE),0)</f>
        <v>0</v>
      </c>
      <c r="B33" s="41">
        <f>IFERROR(IF(AND(WEEKDAY(C33,2) &lt; 6,(LOOKUP(WEEKDAY(C33,2),Config!$C$10:$C$14,Config!$E$10:$E$14)&gt;0)),0,1),1)</f>
        <v>1</v>
      </c>
      <c r="C33" s="96">
        <f t="shared" si="3"/>
        <v>45046</v>
      </c>
      <c r="D33" s="97"/>
      <c r="E33" s="108"/>
      <c r="F33" s="108"/>
      <c r="G33" s="108"/>
      <c r="H33" s="91" t="str">
        <f t="shared" si="0"/>
        <v/>
      </c>
      <c r="I33" s="91" t="str">
        <f>IF(OR(A33+B33 &gt; 0,Config!$C$4 &gt;C33),"",LOOKUP(WEEKDAY(C33,2),Config!$C$10:$C$14,Config!$E$10:$E$14))</f>
        <v/>
      </c>
      <c r="J33" s="98" t="str">
        <f t="shared" si="1"/>
        <v/>
      </c>
    </row>
    <row r="34" spans="1:10" ht="14.25" customHeight="1" x14ac:dyDescent="0.4">
      <c r="A34" s="75">
        <f>IFERROR(VLOOKUP(C34,Config!$B$7:$B$22,1,FALSE),0)</f>
        <v>0</v>
      </c>
      <c r="B34" s="41">
        <f>IFERROR(IF(AND(WEEKDAY(C34,2) &lt; 6,(LOOKUP(WEEKDAY(C34,2),Config!$C$10:$C$14,Config!$E$10:$E$14)&gt;0)),0,1),1)</f>
        <v>1</v>
      </c>
      <c r="C34" s="96" t="str">
        <f>IFERROR(IF(MONTH(C33+1)=$A$1,C33+1,""),"")</f>
        <v/>
      </c>
      <c r="D34" s="97"/>
      <c r="E34" s="108"/>
      <c r="F34" s="108"/>
      <c r="G34" s="108"/>
      <c r="H34" s="91" t="str">
        <f t="shared" si="0"/>
        <v/>
      </c>
      <c r="I34" s="91" t="str">
        <f>IF(OR(A34+B34 &gt; 0,Config!$C$4 &gt;C34),"",LOOKUP(WEEKDAY(C34,2),Config!$C$10:$C$14,Config!$E$10:$E$14))</f>
        <v/>
      </c>
      <c r="J34" s="98" t="str">
        <f t="shared" si="1"/>
        <v/>
      </c>
    </row>
    <row r="35" spans="1:10" ht="14.25" customHeight="1" x14ac:dyDescent="0.35"/>
    <row r="36" spans="1:10" ht="14.25" customHeight="1" x14ac:dyDescent="0.35"/>
    <row r="37" spans="1:10" ht="14.25" customHeight="1" x14ac:dyDescent="0.35"/>
    <row r="38" spans="1:10" ht="14.25" customHeight="1" x14ac:dyDescent="0.35"/>
    <row r="39" spans="1:10" ht="14.25" customHeight="1" x14ac:dyDescent="0.35"/>
    <row r="40" spans="1:10" ht="14.25" customHeight="1" x14ac:dyDescent="0.35"/>
    <row r="41" spans="1:10" ht="14.25" customHeight="1" x14ac:dyDescent="0.35"/>
    <row r="42" spans="1:10" ht="14.25" customHeight="1" x14ac:dyDescent="0.35"/>
    <row r="43" spans="1:10" ht="14.25" customHeight="1" x14ac:dyDescent="0.35"/>
    <row r="44" spans="1:10" ht="14.25" customHeight="1" x14ac:dyDescent="0.35"/>
    <row r="45" spans="1:10" ht="14.25" customHeight="1" x14ac:dyDescent="0.35"/>
    <row r="46" spans="1:10" ht="14.25" customHeight="1" x14ac:dyDescent="0.35"/>
    <row r="47" spans="1:10" ht="14.25" customHeight="1" x14ac:dyDescent="0.35"/>
    <row r="48" spans="1:10"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4">
    <mergeCell ref="C1:C2"/>
    <mergeCell ref="E1:F1"/>
    <mergeCell ref="H1:I1"/>
    <mergeCell ref="H2:I2"/>
  </mergeCells>
  <conditionalFormatting sqref="C4:H34 J4:J34">
    <cfRule type="expression" dxfId="152" priority="1" stopIfTrue="1">
      <formula>$C4=TODAY()</formula>
    </cfRule>
  </conditionalFormatting>
  <conditionalFormatting sqref="C4:H34 J4:J34">
    <cfRule type="expression" dxfId="151" priority="2">
      <formula>$A4&gt;0</formula>
    </cfRule>
  </conditionalFormatting>
  <conditionalFormatting sqref="C4:H34 J4:J34">
    <cfRule type="expression" dxfId="150" priority="3">
      <formula>$B4=1</formula>
    </cfRule>
  </conditionalFormatting>
  <conditionalFormatting sqref="I4:I34">
    <cfRule type="expression" dxfId="149" priority="4" stopIfTrue="1">
      <formula>$C4=TODAY()</formula>
    </cfRule>
  </conditionalFormatting>
  <conditionalFormatting sqref="I4:I34">
    <cfRule type="expression" dxfId="148" priority="5">
      <formula>$A4&gt;0</formula>
    </cfRule>
  </conditionalFormatting>
  <conditionalFormatting sqref="I4:I34">
    <cfRule type="expression" dxfId="147" priority="6">
      <formula>$B4=1</formula>
    </cfRule>
  </conditionalFormatting>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000"/>
  <sheetViews>
    <sheetView workbookViewId="0">
      <pane ySplit="3" topLeftCell="A4" activePane="bottomLeft" state="frozen"/>
      <selection pane="bottomLeft" activeCell="E37" sqref="E37"/>
    </sheetView>
  </sheetViews>
  <sheetFormatPr baseColWidth="10" defaultColWidth="12.640625" defaultRowHeight="15" customHeight="1" x14ac:dyDescent="0.35"/>
  <cols>
    <col min="1" max="1" width="14.35546875" hidden="1" customWidth="1"/>
    <col min="2" max="2" width="8.35546875" hidden="1" customWidth="1"/>
    <col min="3" max="3" width="27.85546875" customWidth="1"/>
    <col min="4" max="4" width="25.85546875" customWidth="1"/>
    <col min="5" max="9" width="8" customWidth="1"/>
    <col min="10" max="10" width="7.35546875" customWidth="1"/>
    <col min="11" max="12" width="8" customWidth="1"/>
    <col min="13" max="13" width="8.85546875" customWidth="1"/>
    <col min="14" max="26" width="8" customWidth="1"/>
  </cols>
  <sheetData>
    <row r="1" spans="1:11" ht="14.25" customHeight="1" x14ac:dyDescent="0.4">
      <c r="A1" s="41">
        <v>5</v>
      </c>
      <c r="C1" s="124" t="str">
        <f>TEXT(DATE(Config!C2,A1,1),"MMMM")</f>
        <v>Mai</v>
      </c>
      <c r="E1" s="126" t="s">
        <v>55</v>
      </c>
      <c r="F1" s="127"/>
      <c r="G1" s="70" t="str">
        <f>IFERROR(IF($J$2-$J$1&lt;0,"-" &amp; TEXT(ABS($J$2-$J$1),"[h]:mm"),$J$2-$J$1),"")</f>
        <v>-160:00</v>
      </c>
      <c r="H1" s="128" t="s">
        <v>56</v>
      </c>
      <c r="I1" s="127"/>
      <c r="J1" s="71">
        <f>SUM(I4:I34)</f>
        <v>6.6666666666666652</v>
      </c>
      <c r="K1" s="71">
        <f ca="1">SUMIF(C4:C34, "&lt;=" &amp; TODAY(),I4:I34)</f>
        <v>0</v>
      </c>
    </row>
    <row r="2" spans="1:11" ht="14.25" customHeight="1" x14ac:dyDescent="0.4">
      <c r="C2" s="125"/>
      <c r="H2" s="128" t="s">
        <v>57</v>
      </c>
      <c r="I2" s="127"/>
      <c r="J2" s="71">
        <f>SUM(H4:H34)</f>
        <v>0</v>
      </c>
      <c r="K2" s="71">
        <f ca="1">SUMIF(C4:C34, "&lt;=" &amp; TODAY(),H4:H34)</f>
        <v>0</v>
      </c>
    </row>
    <row r="3" spans="1:11" ht="14.25" customHeight="1" x14ac:dyDescent="0.4">
      <c r="A3" s="41" t="s">
        <v>58</v>
      </c>
      <c r="B3" s="41" t="s">
        <v>59</v>
      </c>
      <c r="C3" s="72" t="s">
        <v>60</v>
      </c>
      <c r="D3" s="72" t="s">
        <v>61</v>
      </c>
      <c r="E3" s="72" t="s">
        <v>62</v>
      </c>
      <c r="F3" s="72" t="s">
        <v>63</v>
      </c>
      <c r="G3" s="72" t="s">
        <v>64</v>
      </c>
      <c r="H3" s="73" t="s">
        <v>65</v>
      </c>
      <c r="I3" s="73" t="s">
        <v>66</v>
      </c>
      <c r="J3" s="72" t="s">
        <v>67</v>
      </c>
      <c r="K3" s="74"/>
    </row>
    <row r="4" spans="1:11" ht="14.25" customHeight="1" x14ac:dyDescent="0.4">
      <c r="A4" s="75">
        <f>IFERROR(VLOOKUP(C4,Config!$B$7:$B$22,1,FALSE),0)</f>
        <v>45047</v>
      </c>
      <c r="B4" s="41">
        <f>IFERROR(IF(AND(WEEKDAY(C4,2) &lt; 6,(LOOKUP(WEEKDAY(C4,2),Config!$C$10:$C$14,Config!$E$10:$E$14)&gt;0)),0,1),1)</f>
        <v>0</v>
      </c>
      <c r="C4" s="76">
        <f>DATE(Config!C2,A1,1)</f>
        <v>45047</v>
      </c>
      <c r="D4" s="5"/>
      <c r="E4" s="109"/>
      <c r="F4" s="109"/>
      <c r="G4" s="109"/>
      <c r="H4" s="71" t="str">
        <f t="shared" ref="H4:H34" si="0">IF((G4-E4-F4) =  0, "",G4-E4-F4)</f>
        <v/>
      </c>
      <c r="I4" s="71" t="str">
        <f>IF(OR(A4+B4 &gt; 0,Config!$C$4 &gt;C4),"",LOOKUP(WEEKDAY(C4,2),Config!$C$10:$C$14,Config!$E$10:$E$14))</f>
        <v/>
      </c>
      <c r="J4" s="48" t="str">
        <f t="shared" ref="J4:J34" si="1">IFERROR(IF(H4-I4&lt;0,"-" &amp; TEXT(ABS(H4-I4),"[h]:mm"),H4-I4),"")</f>
        <v/>
      </c>
    </row>
    <row r="5" spans="1:11" ht="14.25" customHeight="1" x14ac:dyDescent="0.4">
      <c r="A5" s="75">
        <f>IFERROR(VLOOKUP(C5,Config!$B$7:$B$22,1,FALSE),0)</f>
        <v>0</v>
      </c>
      <c r="B5" s="41">
        <f>IFERROR(IF(AND(WEEKDAY(C5,2) &lt; 6,(LOOKUP(WEEKDAY(C5,2),Config!$C$10:$C$14,Config!$E$10:$E$14)&gt;0)),0,1),1)</f>
        <v>0</v>
      </c>
      <c r="C5" s="76">
        <f t="shared" ref="C5:C29" si="2">C4+1</f>
        <v>45048</v>
      </c>
      <c r="D5" s="5"/>
      <c r="E5" s="109"/>
      <c r="F5" s="109"/>
      <c r="G5" s="109"/>
      <c r="H5" s="71" t="str">
        <f t="shared" si="0"/>
        <v/>
      </c>
      <c r="I5" s="71">
        <f>IF(OR(A5+B5 &gt; 0,Config!$C$4 &gt;C5),"",LOOKUP(WEEKDAY(C5,2),Config!$C$10:$C$14,Config!$E$10:$E$14))</f>
        <v>0.33333333333333337</v>
      </c>
      <c r="J5" s="48" t="str">
        <f t="shared" si="1"/>
        <v/>
      </c>
      <c r="K5" s="66"/>
    </row>
    <row r="6" spans="1:11" ht="14.25" customHeight="1" x14ac:dyDescent="0.4">
      <c r="A6" s="75">
        <f>IFERROR(VLOOKUP(C6,Config!$B$7:$B$22,1,FALSE),0)</f>
        <v>0</v>
      </c>
      <c r="B6" s="41">
        <f>IFERROR(IF(AND(WEEKDAY(C6,2) &lt; 6,(LOOKUP(WEEKDAY(C6,2),Config!$C$10:$C$14,Config!$E$10:$E$14)&gt;0)),0,1),1)</f>
        <v>0</v>
      </c>
      <c r="C6" s="76">
        <f t="shared" si="2"/>
        <v>45049</v>
      </c>
      <c r="D6" s="5"/>
      <c r="E6" s="109"/>
      <c r="F6" s="109"/>
      <c r="G6" s="109"/>
      <c r="H6" s="71" t="str">
        <f t="shared" si="0"/>
        <v/>
      </c>
      <c r="I6" s="71">
        <f>IF(OR(A6+B6 &gt; 0,Config!$C$4 &gt;C6),"",LOOKUP(WEEKDAY(C6,2),Config!$C$10:$C$14,Config!$E$10:$E$14))</f>
        <v>0.33333333333333337</v>
      </c>
      <c r="J6" s="48" t="str">
        <f t="shared" si="1"/>
        <v/>
      </c>
      <c r="K6" s="66"/>
    </row>
    <row r="7" spans="1:11" ht="14.25" customHeight="1" x14ac:dyDescent="0.4">
      <c r="A7" s="75">
        <f>IFERROR(VLOOKUP(C7,Config!$B$7:$B$22,1,FALSE),0)</f>
        <v>0</v>
      </c>
      <c r="B7" s="41">
        <f>IFERROR(IF(AND(WEEKDAY(C7,2) &lt; 6,(LOOKUP(WEEKDAY(C7,2),Config!$C$10:$C$14,Config!$E$10:$E$14)&gt;0)),0,1),1)</f>
        <v>0</v>
      </c>
      <c r="C7" s="96">
        <f t="shared" si="2"/>
        <v>45050</v>
      </c>
      <c r="D7" s="97"/>
      <c r="E7" s="108"/>
      <c r="F7" s="108"/>
      <c r="G7" s="108"/>
      <c r="H7" s="91" t="str">
        <f t="shared" si="0"/>
        <v/>
      </c>
      <c r="I7" s="91">
        <f>IF(OR(A7+B7 &gt; 0,Config!$C$4 &gt;C7),"",LOOKUP(WEEKDAY(C7,2),Config!$C$10:$C$14,Config!$E$10:$E$14))</f>
        <v>0.33333333333333337</v>
      </c>
      <c r="J7" s="98" t="str">
        <f t="shared" si="1"/>
        <v/>
      </c>
    </row>
    <row r="8" spans="1:11" ht="14.25" customHeight="1" x14ac:dyDescent="0.4">
      <c r="A8" s="75">
        <f>IFERROR(VLOOKUP(C8,Config!$B$7:$B$22,1,FALSE),0)</f>
        <v>0</v>
      </c>
      <c r="B8" s="41">
        <f>IFERROR(IF(AND(WEEKDAY(C8,2) &lt; 6,(LOOKUP(WEEKDAY(C8,2),Config!$C$10:$C$14,Config!$E$10:$E$14)&gt;0)),0,1),1)</f>
        <v>0</v>
      </c>
      <c r="C8" s="96">
        <f t="shared" si="2"/>
        <v>45051</v>
      </c>
      <c r="D8" s="97"/>
      <c r="E8" s="108"/>
      <c r="F8" s="108"/>
      <c r="G8" s="108"/>
      <c r="H8" s="91" t="str">
        <f t="shared" si="0"/>
        <v/>
      </c>
      <c r="I8" s="91">
        <f>IF(OR(A8+B8 &gt; 0,Config!$C$4 &gt;C8),"",LOOKUP(WEEKDAY(C8,2),Config!$C$10:$C$14,Config!$E$10:$E$14))</f>
        <v>0.33333333333333337</v>
      </c>
      <c r="J8" s="98" t="str">
        <f t="shared" si="1"/>
        <v/>
      </c>
    </row>
    <row r="9" spans="1:11" ht="14.25" customHeight="1" x14ac:dyDescent="0.4">
      <c r="A9" s="75">
        <f>IFERROR(VLOOKUP(C9,Config!$B$7:$B$22,1,FALSE),0)</f>
        <v>0</v>
      </c>
      <c r="B9" s="41">
        <f>IFERROR(IF(AND(WEEKDAY(C9,2) &lt; 6,(LOOKUP(WEEKDAY(C9,2),Config!$C$10:$C$14,Config!$E$10:$E$14)&gt;0)),0,1),1)</f>
        <v>1</v>
      </c>
      <c r="C9" s="96">
        <f t="shared" si="2"/>
        <v>45052</v>
      </c>
      <c r="D9" s="97"/>
      <c r="E9" s="108"/>
      <c r="F9" s="108"/>
      <c r="G9" s="108"/>
      <c r="H9" s="91" t="str">
        <f t="shared" si="0"/>
        <v/>
      </c>
      <c r="I9" s="91" t="str">
        <f>IF(OR(A9+B9 &gt; 0,Config!$C$4 &gt;C9),"",LOOKUP(WEEKDAY(C9,2),Config!$C$10:$C$14,Config!$E$10:$E$14))</f>
        <v/>
      </c>
      <c r="J9" s="98" t="str">
        <f t="shared" si="1"/>
        <v/>
      </c>
    </row>
    <row r="10" spans="1:11" ht="14.25" customHeight="1" x14ac:dyDescent="0.4">
      <c r="A10" s="75">
        <f>IFERROR(VLOOKUP(C10,Config!$B$7:$B$22,1,FALSE),0)</f>
        <v>0</v>
      </c>
      <c r="B10" s="41">
        <f>IFERROR(IF(AND(WEEKDAY(C10,2) &lt; 6,(LOOKUP(WEEKDAY(C10,2),Config!$C$10:$C$14,Config!$E$10:$E$14)&gt;0)),0,1),1)</f>
        <v>1</v>
      </c>
      <c r="C10" s="96">
        <f t="shared" si="2"/>
        <v>45053</v>
      </c>
      <c r="D10" s="97"/>
      <c r="E10" s="108"/>
      <c r="F10" s="108"/>
      <c r="G10" s="108"/>
      <c r="H10" s="91" t="str">
        <f t="shared" si="0"/>
        <v/>
      </c>
      <c r="I10" s="91" t="str">
        <f>IF(OR(A10+B10 &gt; 0,Config!$C$4 &gt;C10),"",LOOKUP(WEEKDAY(C10,2),Config!$C$10:$C$14,Config!$E$10:$E$14))</f>
        <v/>
      </c>
      <c r="J10" s="98" t="str">
        <f t="shared" si="1"/>
        <v/>
      </c>
    </row>
    <row r="11" spans="1:11" ht="14.25" customHeight="1" x14ac:dyDescent="0.4">
      <c r="A11" s="75">
        <f>IFERROR(VLOOKUP(C11,Config!$B$7:$B$22,1,FALSE),0)</f>
        <v>0</v>
      </c>
      <c r="B11" s="41">
        <f>IFERROR(IF(AND(WEEKDAY(C11,2) &lt; 6,(LOOKUP(WEEKDAY(C11,2),Config!$C$10:$C$14,Config!$E$10:$E$14)&gt;0)),0,1),1)</f>
        <v>0</v>
      </c>
      <c r="C11" s="96">
        <f t="shared" si="2"/>
        <v>45054</v>
      </c>
      <c r="D11" s="97"/>
      <c r="E11" s="108"/>
      <c r="F11" s="108"/>
      <c r="G11" s="108"/>
      <c r="H11" s="91" t="str">
        <f t="shared" si="0"/>
        <v/>
      </c>
      <c r="I11" s="91">
        <f>IF(OR(A11+B11 &gt; 0,Config!$C$4 &gt;C11),"",LOOKUP(WEEKDAY(C11,2),Config!$C$10:$C$14,Config!$E$10:$E$14))</f>
        <v>0.33333333333333337</v>
      </c>
      <c r="J11" s="98" t="str">
        <f t="shared" si="1"/>
        <v/>
      </c>
    </row>
    <row r="12" spans="1:11" ht="14.25" customHeight="1" x14ac:dyDescent="0.4">
      <c r="A12" s="75">
        <f>IFERROR(VLOOKUP(C12,Config!$B$7:$B$22,1,FALSE),0)</f>
        <v>0</v>
      </c>
      <c r="B12" s="41">
        <f>IFERROR(IF(AND(WEEKDAY(C12,2) &lt; 6,(LOOKUP(WEEKDAY(C12,2),Config!$C$10:$C$14,Config!$E$10:$E$14)&gt;0)),0,1),1)</f>
        <v>0</v>
      </c>
      <c r="C12" s="96">
        <f t="shared" si="2"/>
        <v>45055</v>
      </c>
      <c r="D12" s="97"/>
      <c r="E12" s="108"/>
      <c r="F12" s="108"/>
      <c r="G12" s="108"/>
      <c r="H12" s="91" t="str">
        <f t="shared" si="0"/>
        <v/>
      </c>
      <c r="I12" s="91">
        <f>IF(OR(A12+B12 &gt; 0,Config!$C$4 &gt;C12),"",LOOKUP(WEEKDAY(C12,2),Config!$C$10:$C$14,Config!$E$10:$E$14))</f>
        <v>0.33333333333333337</v>
      </c>
      <c r="J12" s="98" t="str">
        <f t="shared" si="1"/>
        <v/>
      </c>
    </row>
    <row r="13" spans="1:11" ht="14.25" customHeight="1" x14ac:dyDescent="0.4">
      <c r="A13" s="75">
        <f>IFERROR(VLOOKUP(C13,Config!$B$7:$B$22,1,FALSE),0)</f>
        <v>0</v>
      </c>
      <c r="B13" s="41">
        <f>IFERROR(IF(AND(WEEKDAY(C13,2) &lt; 6,(LOOKUP(WEEKDAY(C13,2),Config!$C$10:$C$14,Config!$E$10:$E$14)&gt;0)),0,1),1)</f>
        <v>0</v>
      </c>
      <c r="C13" s="96">
        <f t="shared" si="2"/>
        <v>45056</v>
      </c>
      <c r="D13" s="97"/>
      <c r="E13" s="108"/>
      <c r="F13" s="108"/>
      <c r="G13" s="108"/>
      <c r="H13" s="91" t="str">
        <f t="shared" si="0"/>
        <v/>
      </c>
      <c r="I13" s="91">
        <f>IF(OR(A13+B13 &gt; 0,Config!$C$4 &gt;C13),"",LOOKUP(WEEKDAY(C13,2),Config!$C$10:$C$14,Config!$E$10:$E$14))</f>
        <v>0.33333333333333337</v>
      </c>
      <c r="J13" s="98" t="str">
        <f t="shared" si="1"/>
        <v/>
      </c>
    </row>
    <row r="14" spans="1:11" ht="14.25" customHeight="1" x14ac:dyDescent="0.4">
      <c r="A14" s="75">
        <f>IFERROR(VLOOKUP(C14,Config!$B$7:$B$22,1,FALSE),0)</f>
        <v>0</v>
      </c>
      <c r="B14" s="41">
        <f>IFERROR(IF(AND(WEEKDAY(C14,2) &lt; 6,(LOOKUP(WEEKDAY(C14,2),Config!$C$10:$C$14,Config!$E$10:$E$14)&gt;0)),0,1),1)</f>
        <v>0</v>
      </c>
      <c r="C14" s="96">
        <f t="shared" si="2"/>
        <v>45057</v>
      </c>
      <c r="D14" s="97"/>
      <c r="E14" s="108"/>
      <c r="F14" s="108"/>
      <c r="G14" s="108"/>
      <c r="H14" s="91" t="str">
        <f t="shared" si="0"/>
        <v/>
      </c>
      <c r="I14" s="91">
        <f>IF(OR(A14+B14 &gt; 0,Config!$C$4 &gt;C14),"",LOOKUP(WEEKDAY(C14,2),Config!$C$10:$C$14,Config!$E$10:$E$14))</f>
        <v>0.33333333333333337</v>
      </c>
      <c r="J14" s="98" t="str">
        <f t="shared" si="1"/>
        <v/>
      </c>
    </row>
    <row r="15" spans="1:11" ht="14.25" customHeight="1" x14ac:dyDescent="0.4">
      <c r="A15" s="75">
        <f>IFERROR(VLOOKUP(C15,Config!$B$7:$B$22,1,FALSE),0)</f>
        <v>0</v>
      </c>
      <c r="B15" s="41">
        <f>IFERROR(IF(AND(WEEKDAY(C15,2) &lt; 6,(LOOKUP(WEEKDAY(C15,2),Config!$C$10:$C$14,Config!$E$10:$E$14)&gt;0)),0,1),1)</f>
        <v>0</v>
      </c>
      <c r="C15" s="96">
        <f t="shared" si="2"/>
        <v>45058</v>
      </c>
      <c r="D15" s="97"/>
      <c r="E15" s="108"/>
      <c r="F15" s="108"/>
      <c r="G15" s="108"/>
      <c r="H15" s="91" t="str">
        <f t="shared" si="0"/>
        <v/>
      </c>
      <c r="I15" s="91">
        <f>IF(OR(A15+B15 &gt; 0,Config!$C$4 &gt;C15),"",LOOKUP(WEEKDAY(C15,2),Config!$C$10:$C$14,Config!$E$10:$E$14))</f>
        <v>0.33333333333333337</v>
      </c>
      <c r="J15" s="98" t="str">
        <f t="shared" si="1"/>
        <v/>
      </c>
    </row>
    <row r="16" spans="1:11" ht="14.25" customHeight="1" x14ac:dyDescent="0.4">
      <c r="A16" s="75">
        <f>IFERROR(VLOOKUP(C16,Config!$B$7:$B$22,1,FALSE),0)</f>
        <v>0</v>
      </c>
      <c r="B16" s="41">
        <f>IFERROR(IF(AND(WEEKDAY(C16,2) &lt; 6,(LOOKUP(WEEKDAY(C16,2),Config!$C$10:$C$14,Config!$E$10:$E$14)&gt;0)),0,1),1)</f>
        <v>1</v>
      </c>
      <c r="C16" s="96">
        <f t="shared" si="2"/>
        <v>45059</v>
      </c>
      <c r="D16" s="97"/>
      <c r="E16" s="108"/>
      <c r="F16" s="108"/>
      <c r="G16" s="108"/>
      <c r="H16" s="91" t="str">
        <f t="shared" si="0"/>
        <v/>
      </c>
      <c r="I16" s="91" t="str">
        <f>IF(OR(A16+B16 &gt; 0,Config!$C$4 &gt;C16),"",LOOKUP(WEEKDAY(C16,2),Config!$C$10:$C$14,Config!$E$10:$E$14))</f>
        <v/>
      </c>
      <c r="J16" s="98" t="str">
        <f t="shared" si="1"/>
        <v/>
      </c>
    </row>
    <row r="17" spans="1:13" ht="14.25" customHeight="1" x14ac:dyDescent="0.4">
      <c r="A17" s="75">
        <f>IFERROR(VLOOKUP(C17,Config!$B$7:$B$22,1,FALSE),0)</f>
        <v>0</v>
      </c>
      <c r="B17" s="41">
        <f>IFERROR(IF(AND(WEEKDAY(C17,2) &lt; 6,(LOOKUP(WEEKDAY(C17,2),Config!$C$10:$C$14,Config!$E$10:$E$14)&gt;0)),0,1),1)</f>
        <v>1</v>
      </c>
      <c r="C17" s="96">
        <f t="shared" si="2"/>
        <v>45060</v>
      </c>
      <c r="D17" s="97"/>
      <c r="E17" s="108"/>
      <c r="F17" s="108"/>
      <c r="G17" s="108"/>
      <c r="H17" s="91" t="str">
        <f t="shared" si="0"/>
        <v/>
      </c>
      <c r="I17" s="91" t="str">
        <f>IF(OR(A17+B17 &gt; 0,Config!$C$4 &gt;C17),"",LOOKUP(WEEKDAY(C17,2),Config!$C$10:$C$14,Config!$E$10:$E$14))</f>
        <v/>
      </c>
      <c r="J17" s="98" t="str">
        <f t="shared" si="1"/>
        <v/>
      </c>
      <c r="M17" s="77"/>
    </row>
    <row r="18" spans="1:13" ht="14.25" customHeight="1" x14ac:dyDescent="0.4">
      <c r="A18" s="75">
        <f>IFERROR(VLOOKUP(C18,Config!$B$7:$B$22,1,FALSE),0)</f>
        <v>0</v>
      </c>
      <c r="B18" s="41">
        <f>IFERROR(IF(AND(WEEKDAY(C18,2) &lt; 6,(LOOKUP(WEEKDAY(C18,2),Config!$C$10:$C$14,Config!$E$10:$E$14)&gt;0)),0,1),1)</f>
        <v>0</v>
      </c>
      <c r="C18" s="96">
        <f t="shared" si="2"/>
        <v>45061</v>
      </c>
      <c r="D18" s="97"/>
      <c r="E18" s="108"/>
      <c r="F18" s="108"/>
      <c r="G18" s="108"/>
      <c r="H18" s="91" t="str">
        <f t="shared" si="0"/>
        <v/>
      </c>
      <c r="I18" s="91">
        <f>IF(OR(A18+B18 &gt; 0,Config!$C$4 &gt;C18),"",LOOKUP(WEEKDAY(C18,2),Config!$C$10:$C$14,Config!$E$10:$E$14))</f>
        <v>0.33333333333333337</v>
      </c>
      <c r="J18" s="98" t="str">
        <f t="shared" si="1"/>
        <v/>
      </c>
    </row>
    <row r="19" spans="1:13" ht="14.25" customHeight="1" x14ac:dyDescent="0.4">
      <c r="A19" s="75">
        <f>IFERROR(VLOOKUP(C19,Config!$B$7:$B$22,1,FALSE),0)</f>
        <v>0</v>
      </c>
      <c r="B19" s="41">
        <f>IFERROR(IF(AND(WEEKDAY(C19,2) &lt; 6,(LOOKUP(WEEKDAY(C19,2),Config!$C$10:$C$14,Config!$E$10:$E$14)&gt;0)),0,1),1)</f>
        <v>0</v>
      </c>
      <c r="C19" s="96">
        <f t="shared" si="2"/>
        <v>45062</v>
      </c>
      <c r="D19" s="97"/>
      <c r="E19" s="108"/>
      <c r="F19" s="108"/>
      <c r="G19" s="108"/>
      <c r="H19" s="91" t="str">
        <f t="shared" si="0"/>
        <v/>
      </c>
      <c r="I19" s="91">
        <f>IF(OR(A19+B19 &gt; 0,Config!$C$4 &gt;C19),"",LOOKUP(WEEKDAY(C19,2),Config!$C$10:$C$14,Config!$E$10:$E$14))</f>
        <v>0.33333333333333337</v>
      </c>
      <c r="J19" s="98" t="str">
        <f t="shared" si="1"/>
        <v/>
      </c>
    </row>
    <row r="20" spans="1:13" ht="14.25" customHeight="1" x14ac:dyDescent="0.4">
      <c r="A20" s="75">
        <f>IFERROR(VLOOKUP(C20,Config!$B$7:$B$22,1,FALSE),0)</f>
        <v>0</v>
      </c>
      <c r="B20" s="41">
        <f>IFERROR(IF(AND(WEEKDAY(C20,2) &lt; 6,(LOOKUP(WEEKDAY(C20,2),Config!$C$10:$C$14,Config!$E$10:$E$14)&gt;0)),0,1),1)</f>
        <v>0</v>
      </c>
      <c r="C20" s="96">
        <f t="shared" si="2"/>
        <v>45063</v>
      </c>
      <c r="D20" s="97"/>
      <c r="E20" s="108"/>
      <c r="F20" s="108"/>
      <c r="G20" s="108"/>
      <c r="H20" s="91" t="str">
        <f t="shared" si="0"/>
        <v/>
      </c>
      <c r="I20" s="91">
        <f>IF(OR(A20+B20 &gt; 0,Config!$C$4 &gt;C20),"",LOOKUP(WEEKDAY(C20,2),Config!$C$10:$C$14,Config!$E$10:$E$14))</f>
        <v>0.33333333333333337</v>
      </c>
      <c r="J20" s="98" t="str">
        <f t="shared" si="1"/>
        <v/>
      </c>
    </row>
    <row r="21" spans="1:13" ht="14.25" customHeight="1" x14ac:dyDescent="0.4">
      <c r="A21" s="75">
        <f>IFERROR(VLOOKUP(C21,Config!$B$7:$B$22,1,FALSE),0)</f>
        <v>45064</v>
      </c>
      <c r="B21" s="41">
        <f>IFERROR(IF(AND(WEEKDAY(C21,2) &lt; 6,(LOOKUP(WEEKDAY(C21,2),Config!$C$10:$C$14,Config!$E$10:$E$14)&gt;0)),0,1),1)</f>
        <v>0</v>
      </c>
      <c r="C21" s="96">
        <f t="shared" si="2"/>
        <v>45064</v>
      </c>
      <c r="D21" s="97"/>
      <c r="E21" s="108"/>
      <c r="F21" s="108"/>
      <c r="G21" s="108"/>
      <c r="H21" s="91" t="str">
        <f t="shared" si="0"/>
        <v/>
      </c>
      <c r="I21" s="91" t="str">
        <f>IF(OR(A21+B21 &gt; 0,Config!$C$4 &gt;C21),"",LOOKUP(WEEKDAY(C21,2),Config!$C$10:$C$14,Config!$E$10:$E$14))</f>
        <v/>
      </c>
      <c r="J21" s="98" t="str">
        <f t="shared" si="1"/>
        <v/>
      </c>
    </row>
    <row r="22" spans="1:13" ht="14.25" customHeight="1" x14ac:dyDescent="0.4">
      <c r="A22" s="75">
        <f>IFERROR(VLOOKUP(C22,Config!$B$7:$B$22,1,FALSE),0)</f>
        <v>0</v>
      </c>
      <c r="B22" s="41">
        <f>IFERROR(IF(AND(WEEKDAY(C22,2) &lt; 6,(LOOKUP(WEEKDAY(C22,2),Config!$C$10:$C$14,Config!$E$10:$E$14)&gt;0)),0,1),1)</f>
        <v>0</v>
      </c>
      <c r="C22" s="96">
        <f t="shared" si="2"/>
        <v>45065</v>
      </c>
      <c r="D22" s="97"/>
      <c r="E22" s="108"/>
      <c r="F22" s="108"/>
      <c r="G22" s="108"/>
      <c r="H22" s="91" t="str">
        <f t="shared" si="0"/>
        <v/>
      </c>
      <c r="I22" s="91">
        <f>IF(OR(A22+B22 &gt; 0,Config!$C$4 &gt;C22),"",LOOKUP(WEEKDAY(C22,2),Config!$C$10:$C$14,Config!$E$10:$E$14))</f>
        <v>0.33333333333333337</v>
      </c>
      <c r="J22" s="98" t="str">
        <f t="shared" si="1"/>
        <v/>
      </c>
    </row>
    <row r="23" spans="1:13" ht="14.25" customHeight="1" x14ac:dyDescent="0.4">
      <c r="A23" s="75">
        <f>IFERROR(VLOOKUP(C23,Config!$B$7:$B$22,1,FALSE),0)</f>
        <v>0</v>
      </c>
      <c r="B23" s="41">
        <f>IFERROR(IF(AND(WEEKDAY(C23,2) &lt; 6,(LOOKUP(WEEKDAY(C23,2),Config!$C$10:$C$14,Config!$E$10:$E$14)&gt;0)),0,1),1)</f>
        <v>1</v>
      </c>
      <c r="C23" s="96">
        <f t="shared" si="2"/>
        <v>45066</v>
      </c>
      <c r="D23" s="97"/>
      <c r="E23" s="108"/>
      <c r="F23" s="108"/>
      <c r="G23" s="108"/>
      <c r="H23" s="91" t="str">
        <f t="shared" si="0"/>
        <v/>
      </c>
      <c r="I23" s="91" t="str">
        <f>IF(OR(A23+B23 &gt; 0,Config!$C$4 &gt;C23),"",LOOKUP(WEEKDAY(C23,2),Config!$C$10:$C$14,Config!$E$10:$E$14))</f>
        <v/>
      </c>
      <c r="J23" s="98" t="str">
        <f t="shared" si="1"/>
        <v/>
      </c>
    </row>
    <row r="24" spans="1:13" ht="14.25" customHeight="1" x14ac:dyDescent="0.4">
      <c r="A24" s="75">
        <f>IFERROR(VLOOKUP(C24,Config!$B$7:$B$22,1,FALSE),0)</f>
        <v>0</v>
      </c>
      <c r="B24" s="41">
        <f>IFERROR(IF(AND(WEEKDAY(C24,2) &lt; 6,(LOOKUP(WEEKDAY(C24,2),Config!$C$10:$C$14,Config!$E$10:$E$14)&gt;0)),0,1),1)</f>
        <v>1</v>
      </c>
      <c r="C24" s="96">
        <f t="shared" si="2"/>
        <v>45067</v>
      </c>
      <c r="D24" s="97"/>
      <c r="E24" s="108"/>
      <c r="F24" s="108"/>
      <c r="G24" s="108"/>
      <c r="H24" s="91" t="str">
        <f t="shared" si="0"/>
        <v/>
      </c>
      <c r="I24" s="91" t="str">
        <f>IF(OR(A24+B24 &gt; 0,Config!$C$4 &gt;C24),"",LOOKUP(WEEKDAY(C24,2),Config!$C$10:$C$14,Config!$E$10:$E$14))</f>
        <v/>
      </c>
      <c r="J24" s="98" t="str">
        <f t="shared" si="1"/>
        <v/>
      </c>
    </row>
    <row r="25" spans="1:13" ht="14.25" customHeight="1" x14ac:dyDescent="0.4">
      <c r="A25" s="75">
        <f>IFERROR(VLOOKUP(C25,Config!$B$7:$B$22,1,FALSE),0)</f>
        <v>0</v>
      </c>
      <c r="B25" s="41">
        <f>IFERROR(IF(AND(WEEKDAY(C25,2) &lt; 6,(LOOKUP(WEEKDAY(C25,2),Config!$C$10:$C$14,Config!$E$10:$E$14)&gt;0)),0,1),1)</f>
        <v>0</v>
      </c>
      <c r="C25" s="96">
        <f t="shared" si="2"/>
        <v>45068</v>
      </c>
      <c r="D25" s="97"/>
      <c r="E25" s="108"/>
      <c r="F25" s="108"/>
      <c r="G25" s="108"/>
      <c r="H25" s="91" t="str">
        <f t="shared" si="0"/>
        <v/>
      </c>
      <c r="I25" s="91">
        <f>IF(OR(A25+B25 &gt; 0,Config!$C$4 &gt;C25),"",LOOKUP(WEEKDAY(C25,2),Config!$C$10:$C$14,Config!$E$10:$E$14))</f>
        <v>0.33333333333333337</v>
      </c>
      <c r="J25" s="98" t="str">
        <f t="shared" si="1"/>
        <v/>
      </c>
    </row>
    <row r="26" spans="1:13" ht="14.25" customHeight="1" x14ac:dyDescent="0.4">
      <c r="A26" s="75">
        <f>IFERROR(VLOOKUP(C26,Config!$B$7:$B$22,1,FALSE),0)</f>
        <v>0</v>
      </c>
      <c r="B26" s="41">
        <f>IFERROR(IF(AND(WEEKDAY(C26,2) &lt; 6,(LOOKUP(WEEKDAY(C26,2),Config!$C$10:$C$14,Config!$E$10:$E$14)&gt;0)),0,1),1)</f>
        <v>0</v>
      </c>
      <c r="C26" s="96">
        <f t="shared" si="2"/>
        <v>45069</v>
      </c>
      <c r="D26" s="97"/>
      <c r="E26" s="108"/>
      <c r="F26" s="108"/>
      <c r="G26" s="108"/>
      <c r="H26" s="91" t="str">
        <f t="shared" si="0"/>
        <v/>
      </c>
      <c r="I26" s="91">
        <f>IF(OR(A26+B26 &gt; 0,Config!$C$4 &gt;C26),"",LOOKUP(WEEKDAY(C26,2),Config!$C$10:$C$14,Config!$E$10:$E$14))</f>
        <v>0.33333333333333337</v>
      </c>
      <c r="J26" s="98" t="str">
        <f t="shared" si="1"/>
        <v/>
      </c>
    </row>
    <row r="27" spans="1:13" ht="14.25" customHeight="1" x14ac:dyDescent="0.4">
      <c r="A27" s="75">
        <f>IFERROR(VLOOKUP(C27,Config!$B$7:$B$22,1,FALSE),0)</f>
        <v>0</v>
      </c>
      <c r="B27" s="41">
        <f>IFERROR(IF(AND(WEEKDAY(C27,2) &lt; 6,(LOOKUP(WEEKDAY(C27,2),Config!$C$10:$C$14,Config!$E$10:$E$14)&gt;0)),0,1),1)</f>
        <v>0</v>
      </c>
      <c r="C27" s="96">
        <f t="shared" si="2"/>
        <v>45070</v>
      </c>
      <c r="D27" s="97"/>
      <c r="E27" s="108"/>
      <c r="F27" s="108"/>
      <c r="G27" s="108"/>
      <c r="H27" s="91" t="str">
        <f t="shared" si="0"/>
        <v/>
      </c>
      <c r="I27" s="91">
        <f>IF(OR(A27+B27 &gt; 0,Config!$C$4 &gt;C27),"",LOOKUP(WEEKDAY(C27,2),Config!$C$10:$C$14,Config!$E$10:$E$14))</f>
        <v>0.33333333333333337</v>
      </c>
      <c r="J27" s="98" t="str">
        <f t="shared" si="1"/>
        <v/>
      </c>
    </row>
    <row r="28" spans="1:13" ht="14.25" customHeight="1" x14ac:dyDescent="0.4">
      <c r="A28" s="75">
        <f>IFERROR(VLOOKUP(C28,Config!$B$7:$B$22,1,FALSE),0)</f>
        <v>0</v>
      </c>
      <c r="B28" s="41">
        <f>IFERROR(IF(AND(WEEKDAY(C28,2) &lt; 6,(LOOKUP(WEEKDAY(C28,2),Config!$C$10:$C$14,Config!$E$10:$E$14)&gt;0)),0,1),1)</f>
        <v>0</v>
      </c>
      <c r="C28" s="96">
        <f t="shared" si="2"/>
        <v>45071</v>
      </c>
      <c r="D28" s="97"/>
      <c r="E28" s="108"/>
      <c r="F28" s="108"/>
      <c r="G28" s="108"/>
      <c r="H28" s="91" t="str">
        <f t="shared" si="0"/>
        <v/>
      </c>
      <c r="I28" s="91">
        <f>IF(OR(A28+B28 &gt; 0,Config!$C$4 &gt;C28),"",LOOKUP(WEEKDAY(C28,2),Config!$C$10:$C$14,Config!$E$10:$E$14))</f>
        <v>0.33333333333333337</v>
      </c>
      <c r="J28" s="98" t="str">
        <f t="shared" si="1"/>
        <v/>
      </c>
    </row>
    <row r="29" spans="1:13" ht="14.25" customHeight="1" x14ac:dyDescent="0.4">
      <c r="A29" s="75">
        <f>IFERROR(VLOOKUP(C29,Config!$B$7:$B$22,1,FALSE),0)</f>
        <v>0</v>
      </c>
      <c r="B29" s="41">
        <f>IFERROR(IF(AND(WEEKDAY(C29,2) &lt; 6,(LOOKUP(WEEKDAY(C29,2),Config!$C$10:$C$14,Config!$E$10:$E$14)&gt;0)),0,1),1)</f>
        <v>0</v>
      </c>
      <c r="C29" s="96">
        <f t="shared" si="2"/>
        <v>45072</v>
      </c>
      <c r="D29" s="97"/>
      <c r="E29" s="108"/>
      <c r="F29" s="108"/>
      <c r="G29" s="108"/>
      <c r="H29" s="91" t="str">
        <f t="shared" si="0"/>
        <v/>
      </c>
      <c r="I29" s="91">
        <f>IF(OR(A29+B29 &gt; 0,Config!$C$4 &gt;C29),"",LOOKUP(WEEKDAY(C29,2),Config!$C$10:$C$14,Config!$E$10:$E$14))</f>
        <v>0.33333333333333337</v>
      </c>
      <c r="J29" s="98" t="str">
        <f t="shared" si="1"/>
        <v/>
      </c>
    </row>
    <row r="30" spans="1:13" ht="14.25" customHeight="1" x14ac:dyDescent="0.4">
      <c r="A30" s="75">
        <f>IFERROR(VLOOKUP(C30,Config!$B$7:$B$22,1,FALSE),0)</f>
        <v>0</v>
      </c>
      <c r="B30" s="41">
        <f>IFERROR(IF(AND(WEEKDAY(C30,2) &lt; 6,(LOOKUP(WEEKDAY(C30,2),Config!$C$10:$C$14,Config!$E$10:$E$14)&gt;0)),0,1),1)</f>
        <v>1</v>
      </c>
      <c r="C30" s="96">
        <f t="shared" ref="C30:C33" si="3">IF(MONTH(C29+1)=$A$1,C29+1,"")</f>
        <v>45073</v>
      </c>
      <c r="D30" s="97"/>
      <c r="E30" s="108"/>
      <c r="F30" s="108"/>
      <c r="G30" s="108"/>
      <c r="H30" s="91" t="str">
        <f t="shared" si="0"/>
        <v/>
      </c>
      <c r="I30" s="91" t="str">
        <f>IF(OR(A30+B30 &gt; 0,Config!$C$4 &gt;C30),"",LOOKUP(WEEKDAY(C30,2),Config!$C$10:$C$14,Config!$E$10:$E$14))</f>
        <v/>
      </c>
      <c r="J30" s="98" t="str">
        <f t="shared" si="1"/>
        <v/>
      </c>
    </row>
    <row r="31" spans="1:13" ht="14.25" customHeight="1" x14ac:dyDescent="0.4">
      <c r="A31" s="75">
        <f>IFERROR(VLOOKUP(C31,Config!$B$7:$B$22,1,FALSE),0)</f>
        <v>45074</v>
      </c>
      <c r="B31" s="41">
        <f>IFERROR(IF(AND(WEEKDAY(C31,2) &lt; 6,(LOOKUP(WEEKDAY(C31,2),Config!$C$10:$C$14,Config!$E$10:$E$14)&gt;0)),0,1),1)</f>
        <v>1</v>
      </c>
      <c r="C31" s="96">
        <f t="shared" si="3"/>
        <v>45074</v>
      </c>
      <c r="D31" s="97"/>
      <c r="E31" s="108"/>
      <c r="F31" s="108"/>
      <c r="G31" s="108"/>
      <c r="H31" s="91" t="str">
        <f t="shared" si="0"/>
        <v/>
      </c>
      <c r="I31" s="91" t="str">
        <f>IF(OR(A31+B31 &gt; 0,Config!$C$4 &gt;C31),"",LOOKUP(WEEKDAY(C31,2),Config!$C$10:$C$14,Config!$E$10:$E$14))</f>
        <v/>
      </c>
      <c r="J31" s="98" t="str">
        <f t="shared" si="1"/>
        <v/>
      </c>
    </row>
    <row r="32" spans="1:13" ht="14.25" customHeight="1" x14ac:dyDescent="0.4">
      <c r="A32" s="75">
        <f>IFERROR(VLOOKUP(C32,Config!$B$7:$B$22,1,FALSE),0)</f>
        <v>45075</v>
      </c>
      <c r="B32" s="41">
        <f>IFERROR(IF(AND(WEEKDAY(C32,2) &lt; 6,(LOOKUP(WEEKDAY(C32,2),Config!$C$10:$C$14,Config!$E$10:$E$14)&gt;0)),0,1),1)</f>
        <v>0</v>
      </c>
      <c r="C32" s="96">
        <f t="shared" si="3"/>
        <v>45075</v>
      </c>
      <c r="D32" s="97"/>
      <c r="E32" s="108"/>
      <c r="F32" s="108"/>
      <c r="G32" s="108"/>
      <c r="H32" s="91" t="str">
        <f t="shared" si="0"/>
        <v/>
      </c>
      <c r="I32" s="91" t="str">
        <f>IF(OR(A32+B32 &gt; 0,Config!$C$4 &gt;C32),"",LOOKUP(WEEKDAY(C32,2),Config!$C$10:$C$14,Config!$E$10:$E$14))</f>
        <v/>
      </c>
      <c r="J32" s="98" t="str">
        <f t="shared" si="1"/>
        <v/>
      </c>
    </row>
    <row r="33" spans="1:10" ht="14.25" customHeight="1" x14ac:dyDescent="0.4">
      <c r="A33" s="75">
        <f>IFERROR(VLOOKUP(C33,Config!$B$7:$B$22,1,FALSE),0)</f>
        <v>0</v>
      </c>
      <c r="B33" s="41">
        <f>IFERROR(IF(AND(WEEKDAY(C33,2) &lt; 6,(LOOKUP(WEEKDAY(C33,2),Config!$C$10:$C$14,Config!$E$10:$E$14)&gt;0)),0,1),1)</f>
        <v>0</v>
      </c>
      <c r="C33" s="96">
        <f t="shared" si="3"/>
        <v>45076</v>
      </c>
      <c r="D33" s="97"/>
      <c r="E33" s="108"/>
      <c r="F33" s="108"/>
      <c r="G33" s="108"/>
      <c r="H33" s="91" t="str">
        <f t="shared" si="0"/>
        <v/>
      </c>
      <c r="I33" s="91">
        <f>IF(OR(A33+B33 &gt; 0,Config!$C$4 &gt;C33),"",LOOKUP(WEEKDAY(C33,2),Config!$C$10:$C$14,Config!$E$10:$E$14))</f>
        <v>0.33333333333333337</v>
      </c>
      <c r="J33" s="98" t="str">
        <f t="shared" si="1"/>
        <v/>
      </c>
    </row>
    <row r="34" spans="1:10" ht="14.25" customHeight="1" x14ac:dyDescent="0.4">
      <c r="A34" s="75">
        <f>IFERROR(VLOOKUP(C34,Config!$B$7:$B$22,1,FALSE),0)</f>
        <v>0</v>
      </c>
      <c r="B34" s="41">
        <f>IFERROR(IF(AND(WEEKDAY(C34,2) &lt; 6,(LOOKUP(WEEKDAY(C34,2),Config!$C$10:$C$14,Config!$E$10:$E$14)&gt;0)),0,1),1)</f>
        <v>0</v>
      </c>
      <c r="C34" s="96">
        <f>IFERROR(IF(MONTH(C33+1)=$A$1,C33+1,""),"")</f>
        <v>45077</v>
      </c>
      <c r="D34" s="97"/>
      <c r="E34" s="108"/>
      <c r="F34" s="108"/>
      <c r="G34" s="108"/>
      <c r="H34" s="91" t="str">
        <f t="shared" si="0"/>
        <v/>
      </c>
      <c r="I34" s="91">
        <f>IF(OR(A34+B34 &gt; 0,Config!$C$4 &gt;C34),"",LOOKUP(WEEKDAY(C34,2),Config!$C$10:$C$14,Config!$E$10:$E$14))</f>
        <v>0.33333333333333337</v>
      </c>
      <c r="J34" s="98" t="str">
        <f t="shared" si="1"/>
        <v/>
      </c>
    </row>
    <row r="35" spans="1:10" ht="14.25" customHeight="1" x14ac:dyDescent="0.35"/>
    <row r="36" spans="1:10" ht="14.25" customHeight="1" x14ac:dyDescent="0.35"/>
    <row r="37" spans="1:10" ht="14.25" customHeight="1" x14ac:dyDescent="0.35"/>
    <row r="38" spans="1:10" ht="14.25" customHeight="1" x14ac:dyDescent="0.35"/>
    <row r="39" spans="1:10" ht="14.25" customHeight="1" x14ac:dyDescent="0.35"/>
    <row r="40" spans="1:10" ht="14.25" customHeight="1" x14ac:dyDescent="0.35"/>
    <row r="41" spans="1:10" ht="14.25" customHeight="1" x14ac:dyDescent="0.35"/>
    <row r="42" spans="1:10" ht="14.25" customHeight="1" x14ac:dyDescent="0.35"/>
    <row r="43" spans="1:10" ht="14.25" customHeight="1" x14ac:dyDescent="0.35"/>
    <row r="44" spans="1:10" ht="14.25" customHeight="1" x14ac:dyDescent="0.35"/>
    <row r="45" spans="1:10" ht="14.25" customHeight="1" x14ac:dyDescent="0.35"/>
    <row r="46" spans="1:10" ht="14.25" customHeight="1" x14ac:dyDescent="0.35"/>
    <row r="47" spans="1:10" ht="14.25" customHeight="1" x14ac:dyDescent="0.35"/>
    <row r="48" spans="1:10"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4">
    <mergeCell ref="C1:C2"/>
    <mergeCell ref="E1:F1"/>
    <mergeCell ref="H1:I1"/>
    <mergeCell ref="H2:I2"/>
  </mergeCells>
  <conditionalFormatting sqref="C4:H5 C6:C8 C9:H9 C10 C11:H12 C13:D13 C14:H19 C20:C21 C22:H22 C23:C24 C25:H27 C28 C29:H29 C30:C31 C32:H34 E6:H8 E10:H10 E20:H21 E23:H24 E28:H28 E30:H31 J4:J12 J14:J34">
    <cfRule type="expression" dxfId="146" priority="1" stopIfTrue="1">
      <formula>$C4=TODAY()</formula>
    </cfRule>
  </conditionalFormatting>
  <conditionalFormatting sqref="C4:H5 C6:C8 C9:H9 C10 C11:H12 C13:D13 C14:H19 C20:C21 C22:H22 C23:C24 C25:H27 C28 C29:H29 C30:C31 C32:H34 E6:H8 E10:H10 E20:H21 E23:H24 E28:H28 E30:H31 J4:J12 J14:J34">
    <cfRule type="expression" dxfId="145" priority="2">
      <formula>$A4&gt;0</formula>
    </cfRule>
  </conditionalFormatting>
  <conditionalFormatting sqref="C4:H5 C6:C8 C9:H9 C10 C11:H12 C13:D13 C14:H19 C20:C21 C22:H22 C23:C24 C25:H27 C28 C29:H29 C30:C31 C32:H34 E6:H8 E10:H10 E20:H21 E23:H24 E28:H28 E30:H31 J4:J12 J14:J34">
    <cfRule type="expression" dxfId="144" priority="3">
      <formula>$B4=1</formula>
    </cfRule>
  </conditionalFormatting>
  <conditionalFormatting sqref="I4:I12 I14:I34">
    <cfRule type="expression" dxfId="143" priority="4" stopIfTrue="1">
      <formula>$C4=TODAY()</formula>
    </cfRule>
  </conditionalFormatting>
  <conditionalFormatting sqref="I4:I12 I14:I34">
    <cfRule type="expression" dxfId="142" priority="5">
      <formula>$A4&gt;0</formula>
    </cfRule>
  </conditionalFormatting>
  <conditionalFormatting sqref="I4:I12 I14:I34">
    <cfRule type="expression" dxfId="141" priority="6">
      <formula>$B4=1</formula>
    </cfRule>
  </conditionalFormatting>
  <conditionalFormatting sqref="D6">
    <cfRule type="expression" dxfId="140" priority="7" stopIfTrue="1">
      <formula>$C6=TODAY()</formula>
    </cfRule>
  </conditionalFormatting>
  <conditionalFormatting sqref="D6">
    <cfRule type="expression" dxfId="139" priority="8">
      <formula>$A6&gt;0</formula>
    </cfRule>
  </conditionalFormatting>
  <conditionalFormatting sqref="D6">
    <cfRule type="expression" dxfId="138" priority="9">
      <formula>$B6=1</formula>
    </cfRule>
  </conditionalFormatting>
  <conditionalFormatting sqref="E13:H13 J13">
    <cfRule type="expression" dxfId="137" priority="10" stopIfTrue="1">
      <formula>$C13=TODAY()</formula>
    </cfRule>
  </conditionalFormatting>
  <conditionalFormatting sqref="E13:H13 J13">
    <cfRule type="expression" dxfId="136" priority="11">
      <formula>$A13&gt;0</formula>
    </cfRule>
  </conditionalFormatting>
  <conditionalFormatting sqref="E13:H13 J13">
    <cfRule type="expression" dxfId="135" priority="12">
      <formula>$B13=1</formula>
    </cfRule>
  </conditionalFormatting>
  <conditionalFormatting sqref="I13">
    <cfRule type="expression" dxfId="134" priority="13" stopIfTrue="1">
      <formula>$C13=TODAY()</formula>
    </cfRule>
  </conditionalFormatting>
  <conditionalFormatting sqref="I13">
    <cfRule type="expression" dxfId="133" priority="14">
      <formula>$A13&gt;0</formula>
    </cfRule>
  </conditionalFormatting>
  <conditionalFormatting sqref="I13">
    <cfRule type="expression" dxfId="132" priority="15">
      <formula>$B13=1</formula>
    </cfRule>
  </conditionalFormatting>
  <conditionalFormatting sqref="D20">
    <cfRule type="expression" dxfId="131" priority="16" stopIfTrue="1">
      <formula>$C20=TODAY()</formula>
    </cfRule>
  </conditionalFormatting>
  <conditionalFormatting sqref="D20">
    <cfRule type="expression" dxfId="130" priority="17">
      <formula>$A20&gt;0</formula>
    </cfRule>
  </conditionalFormatting>
  <conditionalFormatting sqref="D20">
    <cfRule type="expression" dxfId="129" priority="18">
      <formula>$B20=1</formula>
    </cfRule>
  </conditionalFormatting>
  <conditionalFormatting sqref="D7">
    <cfRule type="expression" dxfId="128" priority="19" stopIfTrue="1">
      <formula>$C7=TODAY()</formula>
    </cfRule>
  </conditionalFormatting>
  <conditionalFormatting sqref="D7">
    <cfRule type="expression" dxfId="127" priority="20">
      <formula>$A7&gt;0</formula>
    </cfRule>
  </conditionalFormatting>
  <conditionalFormatting sqref="D7">
    <cfRule type="expression" dxfId="126" priority="21">
      <formula>$B7=1</formula>
    </cfRule>
  </conditionalFormatting>
  <conditionalFormatting sqref="D8">
    <cfRule type="expression" dxfId="125" priority="22" stopIfTrue="1">
      <formula>$C8=TODAY()</formula>
    </cfRule>
  </conditionalFormatting>
  <conditionalFormatting sqref="D8">
    <cfRule type="expression" dxfId="124" priority="23">
      <formula>$A8&gt;0</formula>
    </cfRule>
  </conditionalFormatting>
  <conditionalFormatting sqref="D8">
    <cfRule type="expression" dxfId="123" priority="24">
      <formula>$B8=1</formula>
    </cfRule>
  </conditionalFormatting>
  <conditionalFormatting sqref="D10">
    <cfRule type="expression" dxfId="122" priority="25" stopIfTrue="1">
      <formula>$C10=TODAY()</formula>
    </cfRule>
  </conditionalFormatting>
  <conditionalFormatting sqref="D10">
    <cfRule type="expression" dxfId="121" priority="26">
      <formula>$A10&gt;0</formula>
    </cfRule>
  </conditionalFormatting>
  <conditionalFormatting sqref="D10">
    <cfRule type="expression" dxfId="120" priority="27">
      <formula>$B10=1</formula>
    </cfRule>
  </conditionalFormatting>
  <conditionalFormatting sqref="D21">
    <cfRule type="expression" dxfId="119" priority="28" stopIfTrue="1">
      <formula>$C21=TODAY()</formula>
    </cfRule>
  </conditionalFormatting>
  <conditionalFormatting sqref="D21">
    <cfRule type="expression" dxfId="118" priority="29">
      <formula>$A21&gt;0</formula>
    </cfRule>
  </conditionalFormatting>
  <conditionalFormatting sqref="D21">
    <cfRule type="expression" dxfId="117" priority="30">
      <formula>$B21=1</formula>
    </cfRule>
  </conditionalFormatting>
  <conditionalFormatting sqref="D23:D24">
    <cfRule type="expression" dxfId="116" priority="31" stopIfTrue="1">
      <formula>$C23=TODAY()</formula>
    </cfRule>
  </conditionalFormatting>
  <conditionalFormatting sqref="D23:D24">
    <cfRule type="expression" dxfId="115" priority="32">
      <formula>$A23&gt;0</formula>
    </cfRule>
  </conditionalFormatting>
  <conditionalFormatting sqref="D23:D24">
    <cfRule type="expression" dxfId="114" priority="33">
      <formula>$B23=1</formula>
    </cfRule>
  </conditionalFormatting>
  <conditionalFormatting sqref="D28">
    <cfRule type="expression" dxfId="113" priority="34" stopIfTrue="1">
      <formula>$C28=TODAY()</formula>
    </cfRule>
  </conditionalFormatting>
  <conditionalFormatting sqref="D28">
    <cfRule type="expression" dxfId="112" priority="35">
      <formula>$A28&gt;0</formula>
    </cfRule>
  </conditionalFormatting>
  <conditionalFormatting sqref="D28">
    <cfRule type="expression" dxfId="111" priority="36">
      <formula>$B28=1</formula>
    </cfRule>
  </conditionalFormatting>
  <conditionalFormatting sqref="D30">
    <cfRule type="expression" dxfId="110" priority="37" stopIfTrue="1">
      <formula>$C30=TODAY()</formula>
    </cfRule>
  </conditionalFormatting>
  <conditionalFormatting sqref="D30">
    <cfRule type="expression" dxfId="109" priority="38">
      <formula>$A30&gt;0</formula>
    </cfRule>
  </conditionalFormatting>
  <conditionalFormatting sqref="D30">
    <cfRule type="expression" dxfId="108" priority="39">
      <formula>$B30=1</formula>
    </cfRule>
  </conditionalFormatting>
  <conditionalFormatting sqref="D31">
    <cfRule type="expression" dxfId="107" priority="40" stopIfTrue="1">
      <formula>$C31=TODAY()</formula>
    </cfRule>
  </conditionalFormatting>
  <conditionalFormatting sqref="D31">
    <cfRule type="expression" dxfId="106" priority="41">
      <formula>$A31&gt;0</formula>
    </cfRule>
  </conditionalFormatting>
  <conditionalFormatting sqref="D31">
    <cfRule type="expression" dxfId="105" priority="42">
      <formula>$B31=1</formula>
    </cfRule>
  </conditionalFormatting>
  <pageMargins left="0.7" right="0.7" top="0.75" bottom="0.75"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000"/>
  <sheetViews>
    <sheetView workbookViewId="0">
      <pane ySplit="3" topLeftCell="A4" activePane="bottomLeft" state="frozen"/>
      <selection pane="bottomLeft" activeCell="G37" sqref="G37"/>
    </sheetView>
  </sheetViews>
  <sheetFormatPr baseColWidth="10" defaultColWidth="12.640625" defaultRowHeight="15" customHeight="1" x14ac:dyDescent="0.35"/>
  <cols>
    <col min="1" max="1" width="14.35546875" hidden="1" customWidth="1"/>
    <col min="2" max="2" width="8.35546875" hidden="1" customWidth="1"/>
    <col min="3" max="3" width="27.85546875" customWidth="1"/>
    <col min="4" max="4" width="25.85546875" customWidth="1"/>
    <col min="5" max="9" width="8" customWidth="1"/>
    <col min="10" max="10" width="7.35546875" customWidth="1"/>
    <col min="11" max="12" width="8" customWidth="1"/>
    <col min="13" max="13" width="8.85546875" customWidth="1"/>
    <col min="14" max="26" width="8" customWidth="1"/>
  </cols>
  <sheetData>
    <row r="1" spans="1:11" ht="14.25" customHeight="1" x14ac:dyDescent="0.4">
      <c r="A1" s="41">
        <v>6</v>
      </c>
      <c r="C1" s="124" t="str">
        <f>TEXT(DATE(Config!C2,A1,1),"MMMM")</f>
        <v>Juni</v>
      </c>
      <c r="E1" s="126" t="s">
        <v>55</v>
      </c>
      <c r="F1" s="127"/>
      <c r="G1" s="70" t="str">
        <f>IFERROR(IF($J$2-$J$1&lt;0,"-" &amp; TEXT(ABS($J$2-$J$1),"[h]:mm"),$J$2-$J$1),"")</f>
        <v>-168:00</v>
      </c>
      <c r="H1" s="128" t="s">
        <v>56</v>
      </c>
      <c r="I1" s="127"/>
      <c r="J1" s="71">
        <f>SUM(I4:I34)</f>
        <v>6.9999999999999982</v>
      </c>
      <c r="K1" s="71">
        <f ca="1">SUMIF(C4:C34, "&lt;=" &amp; TODAY(),I4:I34)</f>
        <v>0</v>
      </c>
    </row>
    <row r="2" spans="1:11" ht="14.25" customHeight="1" x14ac:dyDescent="0.4">
      <c r="C2" s="125"/>
      <c r="H2" s="128" t="s">
        <v>57</v>
      </c>
      <c r="I2" s="127"/>
      <c r="J2" s="71">
        <f>SUM(H4:H34)</f>
        <v>0</v>
      </c>
      <c r="K2" s="71">
        <f ca="1">SUMIF(C4:C34, "&lt;=" &amp; TODAY(),H4:H34)</f>
        <v>0</v>
      </c>
    </row>
    <row r="3" spans="1:11" ht="14.25" customHeight="1" x14ac:dyDescent="0.4">
      <c r="A3" s="41" t="s">
        <v>58</v>
      </c>
      <c r="B3" s="41" t="s">
        <v>59</v>
      </c>
      <c r="C3" s="72" t="s">
        <v>60</v>
      </c>
      <c r="D3" s="72" t="s">
        <v>61</v>
      </c>
      <c r="E3" s="72" t="s">
        <v>62</v>
      </c>
      <c r="F3" s="72" t="s">
        <v>63</v>
      </c>
      <c r="G3" s="72" t="s">
        <v>64</v>
      </c>
      <c r="H3" s="73" t="s">
        <v>65</v>
      </c>
      <c r="I3" s="73" t="s">
        <v>66</v>
      </c>
      <c r="J3" s="72" t="s">
        <v>67</v>
      </c>
      <c r="K3" s="74"/>
    </row>
    <row r="4" spans="1:11" ht="14.25" customHeight="1" x14ac:dyDescent="0.4">
      <c r="A4" s="75">
        <f>IFERROR(VLOOKUP(C4,Config!$B$7:$B$22,1,FALSE),0)</f>
        <v>0</v>
      </c>
      <c r="B4" s="41">
        <f>IFERROR(IF(AND(WEEKDAY(C4,2) &lt; 6,(LOOKUP(WEEKDAY(C4,2),Config!$C$10:$C$14,Config!$E$10:$E$14)&gt;0)),0,1),1)</f>
        <v>0</v>
      </c>
      <c r="C4" s="96">
        <f>DATE(Config!C2,A1,1)</f>
        <v>45078</v>
      </c>
      <c r="D4" s="97"/>
      <c r="E4" s="108"/>
      <c r="F4" s="108"/>
      <c r="G4" s="108"/>
      <c r="H4" s="91" t="str">
        <f t="shared" ref="H4:H34" si="0">IF((G4-E4-F4) =  0, "",G4-E4-F4)</f>
        <v/>
      </c>
      <c r="I4" s="91">
        <f>IF(OR(A4+B4 &gt; 0,Config!$C$4 &gt;C4),"",LOOKUP(WEEKDAY(C4,2),Config!$C$10:$C$14,Config!$E$10:$E$14))</f>
        <v>0.33333333333333337</v>
      </c>
      <c r="J4" s="98" t="str">
        <f t="shared" ref="J4:J34" si="1">IFERROR(IF(H4-I4&lt;0,"-" &amp; TEXT(ABS(H4-I4),"[h]:mm"),H4-I4),"")</f>
        <v/>
      </c>
    </row>
    <row r="5" spans="1:11" ht="14.25" customHeight="1" x14ac:dyDescent="0.4">
      <c r="A5" s="75">
        <f>IFERROR(VLOOKUP(C5,Config!$B$7:$B$22,1,FALSE),0)</f>
        <v>0</v>
      </c>
      <c r="B5" s="41">
        <f>IFERROR(IF(AND(WEEKDAY(C5,2) &lt; 6,(LOOKUP(WEEKDAY(C5,2),Config!$C$10:$C$14,Config!$E$10:$E$14)&gt;0)),0,1),1)</f>
        <v>0</v>
      </c>
      <c r="C5" s="96">
        <f t="shared" ref="C5:C29" si="2">C4+1</f>
        <v>45079</v>
      </c>
      <c r="D5" s="97"/>
      <c r="E5" s="108"/>
      <c r="F5" s="108"/>
      <c r="G5" s="108"/>
      <c r="H5" s="91" t="str">
        <f t="shared" si="0"/>
        <v/>
      </c>
      <c r="I5" s="91">
        <f>IF(OR(A5+B5 &gt; 0,Config!$C$4 &gt;C5),"",LOOKUP(WEEKDAY(C5,2),Config!$C$10:$C$14,Config!$E$10:$E$14))</f>
        <v>0.33333333333333337</v>
      </c>
      <c r="J5" s="98" t="str">
        <f t="shared" si="1"/>
        <v/>
      </c>
      <c r="K5" s="66"/>
    </row>
    <row r="6" spans="1:11" ht="14.25" customHeight="1" x14ac:dyDescent="0.4">
      <c r="A6" s="75">
        <f>IFERROR(VLOOKUP(C6,Config!$B$7:$B$22,1,FALSE),0)</f>
        <v>0</v>
      </c>
      <c r="B6" s="41">
        <f>IFERROR(IF(AND(WEEKDAY(C6,2) &lt; 6,(LOOKUP(WEEKDAY(C6,2),Config!$C$10:$C$14,Config!$E$10:$E$14)&gt;0)),0,1),1)</f>
        <v>1</v>
      </c>
      <c r="C6" s="96">
        <f t="shared" si="2"/>
        <v>45080</v>
      </c>
      <c r="D6" s="97"/>
      <c r="E6" s="108"/>
      <c r="F6" s="108"/>
      <c r="G6" s="108"/>
      <c r="H6" s="91" t="str">
        <f t="shared" si="0"/>
        <v/>
      </c>
      <c r="I6" s="91" t="str">
        <f>IF(OR(A6+B6 &gt; 0,Config!$C$4 &gt;C6),"",LOOKUP(WEEKDAY(C6,2),Config!$C$10:$C$14,Config!$E$10:$E$14))</f>
        <v/>
      </c>
      <c r="J6" s="98" t="str">
        <f t="shared" si="1"/>
        <v/>
      </c>
      <c r="K6" s="66"/>
    </row>
    <row r="7" spans="1:11" ht="14.25" customHeight="1" x14ac:dyDescent="0.4">
      <c r="A7" s="75">
        <f>IFERROR(VLOOKUP(C7,Config!$B$7:$B$22,1,FALSE),0)</f>
        <v>0</v>
      </c>
      <c r="B7" s="41">
        <f>IFERROR(IF(AND(WEEKDAY(C7,2) &lt; 6,(LOOKUP(WEEKDAY(C7,2),Config!$C$10:$C$14,Config!$E$10:$E$14)&gt;0)),0,1),1)</f>
        <v>1</v>
      </c>
      <c r="C7" s="96">
        <f t="shared" si="2"/>
        <v>45081</v>
      </c>
      <c r="D7" s="97"/>
      <c r="E7" s="108"/>
      <c r="F7" s="108"/>
      <c r="G7" s="108"/>
      <c r="H7" s="91" t="str">
        <f t="shared" si="0"/>
        <v/>
      </c>
      <c r="I7" s="91" t="str">
        <f>IF(OR(A7+B7 &gt; 0,Config!$C$4 &gt;C7),"",LOOKUP(WEEKDAY(C7,2),Config!$C$10:$C$14,Config!$E$10:$E$14))</f>
        <v/>
      </c>
      <c r="J7" s="98" t="str">
        <f t="shared" si="1"/>
        <v/>
      </c>
    </row>
    <row r="8" spans="1:11" ht="14.25" customHeight="1" x14ac:dyDescent="0.4">
      <c r="A8" s="75">
        <f>IFERROR(VLOOKUP(C8,Config!$B$7:$B$22,1,FALSE),0)</f>
        <v>0</v>
      </c>
      <c r="B8" s="41">
        <f>IFERROR(IF(AND(WEEKDAY(C8,2) &lt; 6,(LOOKUP(WEEKDAY(C8,2),Config!$C$10:$C$14,Config!$E$10:$E$14)&gt;0)),0,1),1)</f>
        <v>0</v>
      </c>
      <c r="C8" s="96">
        <f t="shared" si="2"/>
        <v>45082</v>
      </c>
      <c r="D8" s="97"/>
      <c r="E8" s="108"/>
      <c r="F8" s="108"/>
      <c r="G8" s="108"/>
      <c r="H8" s="91" t="str">
        <f t="shared" si="0"/>
        <v/>
      </c>
      <c r="I8" s="91">
        <f>IF(OR(A8+B8 &gt; 0,Config!$C$4 &gt;C8),"",LOOKUP(WEEKDAY(C8,2),Config!$C$10:$C$14,Config!$E$10:$E$14))</f>
        <v>0.33333333333333337</v>
      </c>
      <c r="J8" s="98" t="str">
        <f t="shared" si="1"/>
        <v/>
      </c>
    </row>
    <row r="9" spans="1:11" ht="14.25" customHeight="1" x14ac:dyDescent="0.4">
      <c r="A9" s="75">
        <f>IFERROR(VLOOKUP(C9,Config!$B$7:$B$22,1,FALSE),0)</f>
        <v>0</v>
      </c>
      <c r="B9" s="41">
        <f>IFERROR(IF(AND(WEEKDAY(C9,2) &lt; 6,(LOOKUP(WEEKDAY(C9,2),Config!$C$10:$C$14,Config!$E$10:$E$14)&gt;0)),0,1),1)</f>
        <v>0</v>
      </c>
      <c r="C9" s="96">
        <f t="shared" si="2"/>
        <v>45083</v>
      </c>
      <c r="D9" s="97"/>
      <c r="E9" s="108"/>
      <c r="F9" s="108"/>
      <c r="G9" s="108"/>
      <c r="H9" s="91" t="str">
        <f t="shared" si="0"/>
        <v/>
      </c>
      <c r="I9" s="91">
        <f>IF(OR(A9+B9 &gt; 0,Config!$C$4 &gt;C9),"",LOOKUP(WEEKDAY(C9,2),Config!$C$10:$C$14,Config!$E$10:$E$14))</f>
        <v>0.33333333333333337</v>
      </c>
      <c r="J9" s="98" t="str">
        <f t="shared" si="1"/>
        <v/>
      </c>
    </row>
    <row r="10" spans="1:11" ht="14.25" customHeight="1" x14ac:dyDescent="0.4">
      <c r="A10" s="75">
        <f>IFERROR(VLOOKUP(C10,Config!$B$7:$B$22,1,FALSE),0)</f>
        <v>0</v>
      </c>
      <c r="B10" s="41">
        <f>IFERROR(IF(AND(WEEKDAY(C10,2) &lt; 6,(LOOKUP(WEEKDAY(C10,2),Config!$C$10:$C$14,Config!$E$10:$E$14)&gt;0)),0,1),1)</f>
        <v>0</v>
      </c>
      <c r="C10" s="96">
        <f t="shared" si="2"/>
        <v>45084</v>
      </c>
      <c r="D10" s="97"/>
      <c r="E10" s="108"/>
      <c r="F10" s="108"/>
      <c r="G10" s="108"/>
      <c r="H10" s="91" t="str">
        <f t="shared" si="0"/>
        <v/>
      </c>
      <c r="I10" s="91">
        <f>IF(OR(A10+B10 &gt; 0,Config!$C$4 &gt;C10),"",LOOKUP(WEEKDAY(C10,2),Config!$C$10:$C$14,Config!$E$10:$E$14))</f>
        <v>0.33333333333333337</v>
      </c>
      <c r="J10" s="98" t="str">
        <f t="shared" si="1"/>
        <v/>
      </c>
    </row>
    <row r="11" spans="1:11" ht="14.25" customHeight="1" x14ac:dyDescent="0.4">
      <c r="A11" s="75">
        <f>IFERROR(VLOOKUP(C11,Config!$B$7:$B$22,1,FALSE),0)</f>
        <v>45085</v>
      </c>
      <c r="B11" s="41">
        <f>IFERROR(IF(AND(WEEKDAY(C11,2) &lt; 6,(LOOKUP(WEEKDAY(C11,2),Config!$C$10:$C$14,Config!$E$10:$E$14)&gt;0)),0,1),1)</f>
        <v>0</v>
      </c>
      <c r="C11" s="96">
        <f t="shared" si="2"/>
        <v>45085</v>
      </c>
      <c r="D11" s="97"/>
      <c r="E11" s="108"/>
      <c r="F11" s="108"/>
      <c r="G11" s="108"/>
      <c r="H11" s="91" t="str">
        <f t="shared" si="0"/>
        <v/>
      </c>
      <c r="I11" s="91" t="str">
        <f>IF(OR(A11+B11 &gt; 0,Config!$C$4 &gt;C11),"",LOOKUP(WEEKDAY(C11,2),Config!$C$10:$C$14,Config!$E$10:$E$14))</f>
        <v/>
      </c>
      <c r="J11" s="98" t="str">
        <f t="shared" si="1"/>
        <v/>
      </c>
    </row>
    <row r="12" spans="1:11" ht="14.25" customHeight="1" x14ac:dyDescent="0.4">
      <c r="A12" s="75">
        <f>IFERROR(VLOOKUP(C12,Config!$B$7:$B$22,1,FALSE),0)</f>
        <v>0</v>
      </c>
      <c r="B12" s="41">
        <f>IFERROR(IF(AND(WEEKDAY(C12,2) &lt; 6,(LOOKUP(WEEKDAY(C12,2),Config!$C$10:$C$14,Config!$E$10:$E$14)&gt;0)),0,1),1)</f>
        <v>0</v>
      </c>
      <c r="C12" s="96">
        <f t="shared" si="2"/>
        <v>45086</v>
      </c>
      <c r="D12" s="97"/>
      <c r="E12" s="108"/>
      <c r="F12" s="108"/>
      <c r="G12" s="108"/>
      <c r="H12" s="91" t="str">
        <f t="shared" si="0"/>
        <v/>
      </c>
      <c r="I12" s="91">
        <f>IF(OR(A12+B12 &gt; 0,Config!$C$4 &gt;C12),"",LOOKUP(WEEKDAY(C12,2),Config!$C$10:$C$14,Config!$E$10:$E$14))</f>
        <v>0.33333333333333337</v>
      </c>
      <c r="J12" s="98" t="str">
        <f t="shared" si="1"/>
        <v/>
      </c>
    </row>
    <row r="13" spans="1:11" ht="14.25" customHeight="1" x14ac:dyDescent="0.4">
      <c r="A13" s="75">
        <f>IFERROR(VLOOKUP(C13,Config!$B$7:$B$22,1,FALSE),0)</f>
        <v>0</v>
      </c>
      <c r="B13" s="41">
        <f>IFERROR(IF(AND(WEEKDAY(C13,2) &lt; 6,(LOOKUP(WEEKDAY(C13,2),Config!$C$10:$C$14,Config!$E$10:$E$14)&gt;0)),0,1),1)</f>
        <v>1</v>
      </c>
      <c r="C13" s="96">
        <f t="shared" si="2"/>
        <v>45087</v>
      </c>
      <c r="D13" s="97"/>
      <c r="E13" s="108"/>
      <c r="F13" s="108"/>
      <c r="G13" s="108"/>
      <c r="H13" s="91" t="str">
        <f t="shared" si="0"/>
        <v/>
      </c>
      <c r="I13" s="91" t="str">
        <f>IF(OR(A13+B13 &gt; 0,Config!$C$4 &gt;C13),"",LOOKUP(WEEKDAY(C13,2),Config!$C$10:$C$14,Config!$E$10:$E$14))</f>
        <v/>
      </c>
      <c r="J13" s="98" t="str">
        <f t="shared" si="1"/>
        <v/>
      </c>
    </row>
    <row r="14" spans="1:11" ht="14.25" customHeight="1" x14ac:dyDescent="0.4">
      <c r="A14" s="75">
        <f>IFERROR(VLOOKUP(C14,Config!$B$7:$B$22,1,FALSE),0)</f>
        <v>0</v>
      </c>
      <c r="B14" s="41">
        <f>IFERROR(IF(AND(WEEKDAY(C14,2) &lt; 6,(LOOKUP(WEEKDAY(C14,2),Config!$C$10:$C$14,Config!$E$10:$E$14)&gt;0)),0,1),1)</f>
        <v>1</v>
      </c>
      <c r="C14" s="96">
        <f t="shared" si="2"/>
        <v>45088</v>
      </c>
      <c r="D14" s="97"/>
      <c r="E14" s="108"/>
      <c r="F14" s="108"/>
      <c r="G14" s="108"/>
      <c r="H14" s="91" t="str">
        <f t="shared" si="0"/>
        <v/>
      </c>
      <c r="I14" s="91" t="str">
        <f>IF(OR(A14+B14 &gt; 0,Config!$C$4 &gt;C14),"",LOOKUP(WEEKDAY(C14,2),Config!$C$10:$C$14,Config!$E$10:$E$14))</f>
        <v/>
      </c>
      <c r="J14" s="98" t="str">
        <f t="shared" si="1"/>
        <v/>
      </c>
    </row>
    <row r="15" spans="1:11" ht="14.25" customHeight="1" x14ac:dyDescent="0.4">
      <c r="A15" s="75">
        <f>IFERROR(VLOOKUP(C15,Config!$B$7:$B$22,1,FALSE),0)</f>
        <v>0</v>
      </c>
      <c r="B15" s="41">
        <f>IFERROR(IF(AND(WEEKDAY(C15,2) &lt; 6,(LOOKUP(WEEKDAY(C15,2),Config!$C$10:$C$14,Config!$E$10:$E$14)&gt;0)),0,1),1)</f>
        <v>0</v>
      </c>
      <c r="C15" s="96">
        <f t="shared" si="2"/>
        <v>45089</v>
      </c>
      <c r="D15" s="97"/>
      <c r="E15" s="108"/>
      <c r="F15" s="108"/>
      <c r="G15" s="108"/>
      <c r="H15" s="91" t="str">
        <f t="shared" si="0"/>
        <v/>
      </c>
      <c r="I15" s="91">
        <f>IF(OR(A15+B15 &gt; 0,Config!$C$4 &gt;C15),"",LOOKUP(WEEKDAY(C15,2),Config!$C$10:$C$14,Config!$E$10:$E$14))</f>
        <v>0.33333333333333337</v>
      </c>
      <c r="J15" s="98" t="str">
        <f t="shared" si="1"/>
        <v/>
      </c>
    </row>
    <row r="16" spans="1:11" ht="14.25" customHeight="1" x14ac:dyDescent="0.4">
      <c r="A16" s="75">
        <f>IFERROR(VLOOKUP(C16,Config!$B$7:$B$22,1,FALSE),0)</f>
        <v>0</v>
      </c>
      <c r="B16" s="41">
        <f>IFERROR(IF(AND(WEEKDAY(C16,2) &lt; 6,(LOOKUP(WEEKDAY(C16,2),Config!$C$10:$C$14,Config!$E$10:$E$14)&gt;0)),0,1),1)</f>
        <v>0</v>
      </c>
      <c r="C16" s="96">
        <f t="shared" si="2"/>
        <v>45090</v>
      </c>
      <c r="D16" s="97"/>
      <c r="E16" s="108"/>
      <c r="F16" s="108"/>
      <c r="G16" s="108"/>
      <c r="H16" s="91" t="str">
        <f t="shared" si="0"/>
        <v/>
      </c>
      <c r="I16" s="91">
        <f>IF(OR(A16+B16 &gt; 0,Config!$C$4 &gt;C16),"",LOOKUP(WEEKDAY(C16,2),Config!$C$10:$C$14,Config!$E$10:$E$14))</f>
        <v>0.33333333333333337</v>
      </c>
      <c r="J16" s="98" t="str">
        <f t="shared" si="1"/>
        <v/>
      </c>
    </row>
    <row r="17" spans="1:13" ht="14.25" customHeight="1" x14ac:dyDescent="0.4">
      <c r="A17" s="75">
        <f>IFERROR(VLOOKUP(C17,Config!$B$7:$B$22,1,FALSE),0)</f>
        <v>0</v>
      </c>
      <c r="B17" s="41">
        <f>IFERROR(IF(AND(WEEKDAY(C17,2) &lt; 6,(LOOKUP(WEEKDAY(C17,2),Config!$C$10:$C$14,Config!$E$10:$E$14)&gt;0)),0,1),1)</f>
        <v>0</v>
      </c>
      <c r="C17" s="96">
        <f t="shared" si="2"/>
        <v>45091</v>
      </c>
      <c r="D17" s="97"/>
      <c r="E17" s="108"/>
      <c r="F17" s="108"/>
      <c r="G17" s="108"/>
      <c r="H17" s="91" t="str">
        <f t="shared" si="0"/>
        <v/>
      </c>
      <c r="I17" s="91">
        <f>IF(OR(A17+B17 &gt; 0,Config!$C$4 &gt;C17),"",LOOKUP(WEEKDAY(C17,2),Config!$C$10:$C$14,Config!$E$10:$E$14))</f>
        <v>0.33333333333333337</v>
      </c>
      <c r="J17" s="98" t="str">
        <f t="shared" si="1"/>
        <v/>
      </c>
      <c r="M17" s="77"/>
    </row>
    <row r="18" spans="1:13" ht="14.25" customHeight="1" x14ac:dyDescent="0.4">
      <c r="A18" s="75">
        <f>IFERROR(VLOOKUP(C18,Config!$B$7:$B$22,1,FALSE),0)</f>
        <v>0</v>
      </c>
      <c r="B18" s="41">
        <f>IFERROR(IF(AND(WEEKDAY(C18,2) &lt; 6,(LOOKUP(WEEKDAY(C18,2),Config!$C$10:$C$14,Config!$E$10:$E$14)&gt;0)),0,1),1)</f>
        <v>0</v>
      </c>
      <c r="C18" s="96">
        <f t="shared" si="2"/>
        <v>45092</v>
      </c>
      <c r="D18" s="97"/>
      <c r="E18" s="108"/>
      <c r="F18" s="108"/>
      <c r="G18" s="108"/>
      <c r="H18" s="91" t="str">
        <f t="shared" si="0"/>
        <v/>
      </c>
      <c r="I18" s="91">
        <f>IF(OR(A18+B18 &gt; 0,Config!$C$4 &gt;C18),"",LOOKUP(WEEKDAY(C18,2),Config!$C$10:$C$14,Config!$E$10:$E$14))</f>
        <v>0.33333333333333337</v>
      </c>
      <c r="J18" s="98" t="str">
        <f t="shared" si="1"/>
        <v/>
      </c>
    </row>
    <row r="19" spans="1:13" ht="14.25" customHeight="1" x14ac:dyDescent="0.4">
      <c r="A19" s="75">
        <f>IFERROR(VLOOKUP(C19,Config!$B$7:$B$22,1,FALSE),0)</f>
        <v>0</v>
      </c>
      <c r="B19" s="41">
        <f>IFERROR(IF(AND(WEEKDAY(C19,2) &lt; 6,(LOOKUP(WEEKDAY(C19,2),Config!$C$10:$C$14,Config!$E$10:$E$14)&gt;0)),0,1),1)</f>
        <v>0</v>
      </c>
      <c r="C19" s="96">
        <f t="shared" si="2"/>
        <v>45093</v>
      </c>
      <c r="D19" s="97"/>
      <c r="E19" s="108"/>
      <c r="F19" s="108"/>
      <c r="G19" s="108"/>
      <c r="H19" s="91" t="str">
        <f t="shared" si="0"/>
        <v/>
      </c>
      <c r="I19" s="91">
        <f>IF(OR(A19+B19 &gt; 0,Config!$C$4 &gt;C19),"",LOOKUP(WEEKDAY(C19,2),Config!$C$10:$C$14,Config!$E$10:$E$14))</f>
        <v>0.33333333333333337</v>
      </c>
      <c r="J19" s="98" t="str">
        <f t="shared" si="1"/>
        <v/>
      </c>
    </row>
    <row r="20" spans="1:13" ht="14.25" customHeight="1" x14ac:dyDescent="0.4">
      <c r="A20" s="75">
        <f>IFERROR(VLOOKUP(C20,Config!$B$7:$B$22,1,FALSE),0)</f>
        <v>0</v>
      </c>
      <c r="B20" s="41">
        <f>IFERROR(IF(AND(WEEKDAY(C20,2) &lt; 6,(LOOKUP(WEEKDAY(C20,2),Config!$C$10:$C$14,Config!$E$10:$E$14)&gt;0)),0,1),1)</f>
        <v>1</v>
      </c>
      <c r="C20" s="96">
        <f t="shared" si="2"/>
        <v>45094</v>
      </c>
      <c r="D20" s="97"/>
      <c r="E20" s="108"/>
      <c r="F20" s="108"/>
      <c r="G20" s="108"/>
      <c r="H20" s="91" t="str">
        <f t="shared" si="0"/>
        <v/>
      </c>
      <c r="I20" s="91" t="str">
        <f>IF(OR(A20+B20 &gt; 0,Config!$C$4 &gt;C20),"",LOOKUP(WEEKDAY(C20,2),Config!$C$10:$C$14,Config!$E$10:$E$14))</f>
        <v/>
      </c>
      <c r="J20" s="98" t="str">
        <f t="shared" si="1"/>
        <v/>
      </c>
    </row>
    <row r="21" spans="1:13" ht="14.25" customHeight="1" x14ac:dyDescent="0.4">
      <c r="A21" s="75">
        <f>IFERROR(VLOOKUP(C21,Config!$B$7:$B$22,1,FALSE),0)</f>
        <v>0</v>
      </c>
      <c r="B21" s="41">
        <f>IFERROR(IF(AND(WEEKDAY(C21,2) &lt; 6,(LOOKUP(WEEKDAY(C21,2),Config!$C$10:$C$14,Config!$E$10:$E$14)&gt;0)),0,1),1)</f>
        <v>1</v>
      </c>
      <c r="C21" s="96">
        <f t="shared" si="2"/>
        <v>45095</v>
      </c>
      <c r="D21" s="97"/>
      <c r="E21" s="108"/>
      <c r="F21" s="108"/>
      <c r="G21" s="108"/>
      <c r="H21" s="91" t="str">
        <f t="shared" si="0"/>
        <v/>
      </c>
      <c r="I21" s="91" t="str">
        <f>IF(OR(A21+B21 &gt; 0,Config!$C$4 &gt;C21),"",LOOKUP(WEEKDAY(C21,2),Config!$C$10:$C$14,Config!$E$10:$E$14))</f>
        <v/>
      </c>
      <c r="J21" s="98" t="str">
        <f t="shared" si="1"/>
        <v/>
      </c>
    </row>
    <row r="22" spans="1:13" ht="14.25" customHeight="1" x14ac:dyDescent="0.4">
      <c r="A22" s="75">
        <f>IFERROR(VLOOKUP(C22,Config!$B$7:$B$22,1,FALSE),0)</f>
        <v>0</v>
      </c>
      <c r="B22" s="41">
        <f>IFERROR(IF(AND(WEEKDAY(C22,2) &lt; 6,(LOOKUP(WEEKDAY(C22,2),Config!$C$10:$C$14,Config!$E$10:$E$14)&gt;0)),0,1),1)</f>
        <v>0</v>
      </c>
      <c r="C22" s="96">
        <f t="shared" si="2"/>
        <v>45096</v>
      </c>
      <c r="D22" s="97"/>
      <c r="E22" s="108"/>
      <c r="F22" s="108"/>
      <c r="G22" s="108"/>
      <c r="H22" s="91" t="str">
        <f t="shared" si="0"/>
        <v/>
      </c>
      <c r="I22" s="91">
        <f>IF(OR(A22+B22 &gt; 0,Config!$C$4 &gt;C22),"",LOOKUP(WEEKDAY(C22,2),Config!$C$10:$C$14,Config!$E$10:$E$14))</f>
        <v>0.33333333333333337</v>
      </c>
      <c r="J22" s="98" t="str">
        <f t="shared" si="1"/>
        <v/>
      </c>
    </row>
    <row r="23" spans="1:13" ht="14.25" customHeight="1" x14ac:dyDescent="0.4">
      <c r="A23" s="75">
        <f>IFERROR(VLOOKUP(C23,Config!$B$7:$B$22,1,FALSE),0)</f>
        <v>0</v>
      </c>
      <c r="B23" s="41">
        <f>IFERROR(IF(AND(WEEKDAY(C23,2) &lt; 6,(LOOKUP(WEEKDAY(C23,2),Config!$C$10:$C$14,Config!$E$10:$E$14)&gt;0)),0,1),1)</f>
        <v>0</v>
      </c>
      <c r="C23" s="96">
        <f t="shared" si="2"/>
        <v>45097</v>
      </c>
      <c r="D23" s="97"/>
      <c r="E23" s="108"/>
      <c r="F23" s="108"/>
      <c r="G23" s="108"/>
      <c r="H23" s="91" t="str">
        <f t="shared" si="0"/>
        <v/>
      </c>
      <c r="I23" s="91">
        <f>IF(OR(A23+B23 &gt; 0,Config!$C$4 &gt;C23),"",LOOKUP(WEEKDAY(C23,2),Config!$C$10:$C$14,Config!$E$10:$E$14))</f>
        <v>0.33333333333333337</v>
      </c>
      <c r="J23" s="98" t="str">
        <f t="shared" si="1"/>
        <v/>
      </c>
    </row>
    <row r="24" spans="1:13" ht="14.25" customHeight="1" x14ac:dyDescent="0.4">
      <c r="A24" s="75">
        <f>IFERROR(VLOOKUP(C24,Config!$B$7:$B$22,1,FALSE),0)</f>
        <v>0</v>
      </c>
      <c r="B24" s="41">
        <f>IFERROR(IF(AND(WEEKDAY(C24,2) &lt; 6,(LOOKUP(WEEKDAY(C24,2),Config!$C$10:$C$14,Config!$E$10:$E$14)&gt;0)),0,1),1)</f>
        <v>0</v>
      </c>
      <c r="C24" s="96">
        <f t="shared" si="2"/>
        <v>45098</v>
      </c>
      <c r="D24" s="97"/>
      <c r="E24" s="108"/>
      <c r="F24" s="108"/>
      <c r="G24" s="108"/>
      <c r="H24" s="91" t="str">
        <f t="shared" si="0"/>
        <v/>
      </c>
      <c r="I24" s="91">
        <f>IF(OR(A24+B24 &gt; 0,Config!$C$4 &gt;C24),"",LOOKUP(WEEKDAY(C24,2),Config!$C$10:$C$14,Config!$E$10:$E$14))</f>
        <v>0.33333333333333337</v>
      </c>
      <c r="J24" s="98" t="str">
        <f t="shared" si="1"/>
        <v/>
      </c>
    </row>
    <row r="25" spans="1:13" ht="14.25" customHeight="1" x14ac:dyDescent="0.4">
      <c r="A25" s="75">
        <f>IFERROR(VLOOKUP(C25,Config!$B$7:$B$22,1,FALSE),0)</f>
        <v>0</v>
      </c>
      <c r="B25" s="41">
        <f>IFERROR(IF(AND(WEEKDAY(C25,2) &lt; 6,(LOOKUP(WEEKDAY(C25,2),Config!$C$10:$C$14,Config!$E$10:$E$14)&gt;0)),0,1),1)</f>
        <v>0</v>
      </c>
      <c r="C25" s="96">
        <f t="shared" si="2"/>
        <v>45099</v>
      </c>
      <c r="D25" s="97"/>
      <c r="E25" s="108"/>
      <c r="F25" s="108"/>
      <c r="G25" s="108"/>
      <c r="H25" s="91" t="str">
        <f t="shared" si="0"/>
        <v/>
      </c>
      <c r="I25" s="91">
        <f>IF(OR(A25+B25 &gt; 0,Config!$C$4 &gt;C25),"",LOOKUP(WEEKDAY(C25,2),Config!$C$10:$C$14,Config!$E$10:$E$14))</f>
        <v>0.33333333333333337</v>
      </c>
      <c r="J25" s="98" t="str">
        <f t="shared" si="1"/>
        <v/>
      </c>
    </row>
    <row r="26" spans="1:13" ht="14.25" customHeight="1" x14ac:dyDescent="0.4">
      <c r="A26" s="75">
        <f>IFERROR(VLOOKUP(C26,Config!$B$7:$B$22,1,FALSE),0)</f>
        <v>0</v>
      </c>
      <c r="B26" s="41">
        <f>IFERROR(IF(AND(WEEKDAY(C26,2) &lt; 6,(LOOKUP(WEEKDAY(C26,2),Config!$C$10:$C$14,Config!$E$10:$E$14)&gt;0)),0,1),1)</f>
        <v>0</v>
      </c>
      <c r="C26" s="96">
        <f t="shared" si="2"/>
        <v>45100</v>
      </c>
      <c r="D26" s="97"/>
      <c r="E26" s="108"/>
      <c r="F26" s="108"/>
      <c r="G26" s="108"/>
      <c r="H26" s="91" t="str">
        <f t="shared" si="0"/>
        <v/>
      </c>
      <c r="I26" s="91">
        <f>IF(OR(A26+B26 &gt; 0,Config!$C$4 &gt;C26),"",LOOKUP(WEEKDAY(C26,2),Config!$C$10:$C$14,Config!$E$10:$E$14))</f>
        <v>0.33333333333333337</v>
      </c>
      <c r="J26" s="98" t="str">
        <f t="shared" si="1"/>
        <v/>
      </c>
    </row>
    <row r="27" spans="1:13" ht="14.25" customHeight="1" x14ac:dyDescent="0.4">
      <c r="A27" s="75">
        <f>IFERROR(VLOOKUP(C27,Config!$B$7:$B$22,1,FALSE),0)</f>
        <v>0</v>
      </c>
      <c r="B27" s="41">
        <f>IFERROR(IF(AND(WEEKDAY(C27,2) &lt; 6,(LOOKUP(WEEKDAY(C27,2),Config!$C$10:$C$14,Config!$E$10:$E$14)&gt;0)),0,1),1)</f>
        <v>1</v>
      </c>
      <c r="C27" s="96">
        <f t="shared" si="2"/>
        <v>45101</v>
      </c>
      <c r="D27" s="97"/>
      <c r="E27" s="108"/>
      <c r="F27" s="108"/>
      <c r="G27" s="108"/>
      <c r="H27" s="91" t="str">
        <f t="shared" si="0"/>
        <v/>
      </c>
      <c r="I27" s="91" t="str">
        <f>IF(OR(A27+B27 &gt; 0,Config!$C$4 &gt;C27),"",LOOKUP(WEEKDAY(C27,2),Config!$C$10:$C$14,Config!$E$10:$E$14))</f>
        <v/>
      </c>
      <c r="J27" s="98" t="str">
        <f t="shared" si="1"/>
        <v/>
      </c>
    </row>
    <row r="28" spans="1:13" ht="14.25" customHeight="1" x14ac:dyDescent="0.4">
      <c r="A28" s="75">
        <f>IFERROR(VLOOKUP(C28,Config!$B$7:$B$22,1,FALSE),0)</f>
        <v>0</v>
      </c>
      <c r="B28" s="41">
        <f>IFERROR(IF(AND(WEEKDAY(C28,2) &lt; 6,(LOOKUP(WEEKDAY(C28,2),Config!$C$10:$C$14,Config!$E$10:$E$14)&gt;0)),0,1),1)</f>
        <v>1</v>
      </c>
      <c r="C28" s="96">
        <f t="shared" si="2"/>
        <v>45102</v>
      </c>
      <c r="D28" s="97"/>
      <c r="E28" s="108"/>
      <c r="F28" s="108"/>
      <c r="G28" s="108"/>
      <c r="H28" s="91" t="str">
        <f t="shared" si="0"/>
        <v/>
      </c>
      <c r="I28" s="91" t="str">
        <f>IF(OR(A28+B28 &gt; 0,Config!$C$4 &gt;C28),"",LOOKUP(WEEKDAY(C28,2),Config!$C$10:$C$14,Config!$E$10:$E$14))</f>
        <v/>
      </c>
      <c r="J28" s="98" t="str">
        <f t="shared" si="1"/>
        <v/>
      </c>
    </row>
    <row r="29" spans="1:13" ht="14.25" customHeight="1" x14ac:dyDescent="0.4">
      <c r="A29" s="75">
        <f>IFERROR(VLOOKUP(C29,Config!$B$7:$B$22,1,FALSE),0)</f>
        <v>0</v>
      </c>
      <c r="B29" s="41">
        <f>IFERROR(IF(AND(WEEKDAY(C29,2) &lt; 6,(LOOKUP(WEEKDAY(C29,2),Config!$C$10:$C$14,Config!$E$10:$E$14)&gt;0)),0,1),1)</f>
        <v>0</v>
      </c>
      <c r="C29" s="96">
        <f t="shared" si="2"/>
        <v>45103</v>
      </c>
      <c r="D29" s="97"/>
      <c r="E29" s="108"/>
      <c r="F29" s="108"/>
      <c r="G29" s="108"/>
      <c r="H29" s="91" t="str">
        <f t="shared" si="0"/>
        <v/>
      </c>
      <c r="I29" s="91">
        <f>IF(OR(A29+B29 &gt; 0,Config!$C$4 &gt;C29),"",LOOKUP(WEEKDAY(C29,2),Config!$C$10:$C$14,Config!$E$10:$E$14))</f>
        <v>0.33333333333333337</v>
      </c>
      <c r="J29" s="98" t="str">
        <f t="shared" si="1"/>
        <v/>
      </c>
    </row>
    <row r="30" spans="1:13" ht="14.25" customHeight="1" x14ac:dyDescent="0.4">
      <c r="A30" s="75">
        <f>IFERROR(VLOOKUP(C30,Config!$B$7:$B$22,1,FALSE),0)</f>
        <v>0</v>
      </c>
      <c r="B30" s="41">
        <f>IFERROR(IF(AND(WEEKDAY(C30,2) &lt; 6,(LOOKUP(WEEKDAY(C30,2),Config!$C$10:$C$14,Config!$E$10:$E$14)&gt;0)),0,1),1)</f>
        <v>0</v>
      </c>
      <c r="C30" s="96">
        <f t="shared" ref="C30:C33" si="3">IF(MONTH(C29+1)=$A$1,C29+1,"")</f>
        <v>45104</v>
      </c>
      <c r="D30" s="97"/>
      <c r="E30" s="108"/>
      <c r="F30" s="108"/>
      <c r="G30" s="108"/>
      <c r="H30" s="91" t="str">
        <f t="shared" si="0"/>
        <v/>
      </c>
      <c r="I30" s="91">
        <f>IF(OR(A30+B30 &gt; 0,Config!$C$4 &gt;C30),"",LOOKUP(WEEKDAY(C30,2),Config!$C$10:$C$14,Config!$E$10:$E$14))</f>
        <v>0.33333333333333337</v>
      </c>
      <c r="J30" s="98" t="str">
        <f t="shared" si="1"/>
        <v/>
      </c>
    </row>
    <row r="31" spans="1:13" ht="14.25" customHeight="1" x14ac:dyDescent="0.4">
      <c r="A31" s="75">
        <f>IFERROR(VLOOKUP(C31,Config!$B$7:$B$22,1,FALSE),0)</f>
        <v>0</v>
      </c>
      <c r="B31" s="41">
        <f>IFERROR(IF(AND(WEEKDAY(C31,2) &lt; 6,(LOOKUP(WEEKDAY(C31,2),Config!$C$10:$C$14,Config!$E$10:$E$14)&gt;0)),0,1),1)</f>
        <v>0</v>
      </c>
      <c r="C31" s="96">
        <f t="shared" si="3"/>
        <v>45105</v>
      </c>
      <c r="D31" s="97"/>
      <c r="E31" s="108"/>
      <c r="F31" s="108"/>
      <c r="G31" s="108"/>
      <c r="H31" s="91" t="str">
        <f t="shared" si="0"/>
        <v/>
      </c>
      <c r="I31" s="91">
        <f>IF(OR(A31+B31 &gt; 0,Config!$C$4 &gt;C31),"",LOOKUP(WEEKDAY(C31,2),Config!$C$10:$C$14,Config!$E$10:$E$14))</f>
        <v>0.33333333333333337</v>
      </c>
      <c r="J31" s="98" t="str">
        <f t="shared" si="1"/>
        <v/>
      </c>
    </row>
    <row r="32" spans="1:13" ht="14.25" customHeight="1" x14ac:dyDescent="0.4">
      <c r="A32" s="75">
        <f>IFERROR(VLOOKUP(C32,Config!$B$7:$B$22,1,FALSE),0)</f>
        <v>0</v>
      </c>
      <c r="B32" s="41">
        <f>IFERROR(IF(AND(WEEKDAY(C32,2) &lt; 6,(LOOKUP(WEEKDAY(C32,2),Config!$C$10:$C$14,Config!$E$10:$E$14)&gt;0)),0,1),1)</f>
        <v>0</v>
      </c>
      <c r="C32" s="96">
        <f t="shared" si="3"/>
        <v>45106</v>
      </c>
      <c r="D32" s="97"/>
      <c r="E32" s="108"/>
      <c r="F32" s="108"/>
      <c r="G32" s="108"/>
      <c r="H32" s="91" t="str">
        <f t="shared" si="0"/>
        <v/>
      </c>
      <c r="I32" s="91">
        <f>IF(OR(A32+B32 &gt; 0,Config!$C$4 &gt;C32),"",LOOKUP(WEEKDAY(C32,2),Config!$C$10:$C$14,Config!$E$10:$E$14))</f>
        <v>0.33333333333333337</v>
      </c>
      <c r="J32" s="98" t="str">
        <f t="shared" si="1"/>
        <v/>
      </c>
    </row>
    <row r="33" spans="1:10" ht="14.25" customHeight="1" x14ac:dyDescent="0.4">
      <c r="A33" s="75">
        <f>IFERROR(VLOOKUP(C33,Config!$B$7:$B$22,1,FALSE),0)</f>
        <v>0</v>
      </c>
      <c r="B33" s="41">
        <f>IFERROR(IF(AND(WEEKDAY(C33,2) &lt; 6,(LOOKUP(WEEKDAY(C33,2),Config!$C$10:$C$14,Config!$E$10:$E$14)&gt;0)),0,1),1)</f>
        <v>0</v>
      </c>
      <c r="C33" s="96">
        <f t="shared" si="3"/>
        <v>45107</v>
      </c>
      <c r="D33" s="97"/>
      <c r="E33" s="108"/>
      <c r="F33" s="108"/>
      <c r="G33" s="108"/>
      <c r="H33" s="91" t="str">
        <f t="shared" si="0"/>
        <v/>
      </c>
      <c r="I33" s="91">
        <f>IF(OR(A33+B33 &gt; 0,Config!$C$4 &gt;C33),"",LOOKUP(WEEKDAY(C33,2),Config!$C$10:$C$14,Config!$E$10:$E$14))</f>
        <v>0.33333333333333337</v>
      </c>
      <c r="J33" s="98" t="str">
        <f t="shared" si="1"/>
        <v/>
      </c>
    </row>
    <row r="34" spans="1:10" ht="14.25" customHeight="1" x14ac:dyDescent="0.4">
      <c r="A34" s="75">
        <f>IFERROR(VLOOKUP(C34,Config!$B$7:$B$22,1,FALSE),0)</f>
        <v>0</v>
      </c>
      <c r="B34" s="41">
        <f>IFERROR(IF(AND(WEEKDAY(C34,2) &lt; 6,(LOOKUP(WEEKDAY(C34,2),Config!$C$10:$C$14,Config!$E$10:$E$14)&gt;0)),0,1),1)</f>
        <v>1</v>
      </c>
      <c r="C34" s="96" t="str">
        <f>IFERROR(IF(MONTH(C33+1)=$A$1,C33+1,""),"")</f>
        <v/>
      </c>
      <c r="D34" s="97"/>
      <c r="E34" s="108"/>
      <c r="F34" s="108"/>
      <c r="G34" s="108"/>
      <c r="H34" s="91" t="str">
        <f t="shared" si="0"/>
        <v/>
      </c>
      <c r="I34" s="91" t="str">
        <f>IF(OR(A34+B34 &gt; 0,Config!$C$4 &gt;C34),"",LOOKUP(WEEKDAY(C34,2),Config!$C$10:$C$14,Config!$E$10:$E$14))</f>
        <v/>
      </c>
      <c r="J34" s="98" t="str">
        <f t="shared" si="1"/>
        <v/>
      </c>
    </row>
    <row r="35" spans="1:10" ht="14.25" customHeight="1" x14ac:dyDescent="0.35"/>
    <row r="36" spans="1:10" ht="14.25" customHeight="1" x14ac:dyDescent="0.35"/>
    <row r="37" spans="1:10" ht="14.25" customHeight="1" x14ac:dyDescent="0.35"/>
    <row r="38" spans="1:10" ht="14.25" customHeight="1" x14ac:dyDescent="0.35"/>
    <row r="39" spans="1:10" ht="14.25" customHeight="1" x14ac:dyDescent="0.35"/>
    <row r="40" spans="1:10" ht="14.25" customHeight="1" x14ac:dyDescent="0.35"/>
    <row r="41" spans="1:10" ht="14.25" customHeight="1" x14ac:dyDescent="0.35"/>
    <row r="42" spans="1:10" ht="14.25" customHeight="1" x14ac:dyDescent="0.35"/>
    <row r="43" spans="1:10" ht="14.25" customHeight="1" x14ac:dyDescent="0.35"/>
    <row r="44" spans="1:10" ht="14.25" customHeight="1" x14ac:dyDescent="0.35"/>
    <row r="45" spans="1:10" ht="14.25" customHeight="1" x14ac:dyDescent="0.35"/>
    <row r="46" spans="1:10" ht="14.25" customHeight="1" x14ac:dyDescent="0.35"/>
    <row r="47" spans="1:10" ht="14.25" customHeight="1" x14ac:dyDescent="0.35"/>
    <row r="48" spans="1:10"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4">
    <mergeCell ref="C1:C2"/>
    <mergeCell ref="E1:F1"/>
    <mergeCell ref="H1:I1"/>
    <mergeCell ref="H2:I2"/>
  </mergeCells>
  <conditionalFormatting sqref="C4:H7 C8 C9:H26 C27 C28:H34 E8:H8 E27:H27 J4:J34">
    <cfRule type="expression" dxfId="104" priority="1" stopIfTrue="1">
      <formula>$C4=TODAY()</formula>
    </cfRule>
  </conditionalFormatting>
  <conditionalFormatting sqref="C4:H7 C8 C9:H26 C27 C28:H34 E8:H8 E27:H27 J4:J34">
    <cfRule type="expression" dxfId="103" priority="2">
      <formula>$A4&gt;0</formula>
    </cfRule>
  </conditionalFormatting>
  <conditionalFormatting sqref="C4:H7 C8 C9:H26 C27 C28:H34 E8:H8 E27:H27 J4:J34">
    <cfRule type="expression" dxfId="102" priority="3">
      <formula>$B4=1</formula>
    </cfRule>
  </conditionalFormatting>
  <conditionalFormatting sqref="D8">
    <cfRule type="expression" dxfId="101" priority="4" stopIfTrue="1">
      <formula>$C8=TODAY()</formula>
    </cfRule>
  </conditionalFormatting>
  <conditionalFormatting sqref="D8">
    <cfRule type="expression" dxfId="100" priority="5">
      <formula>$A8&gt;0</formula>
    </cfRule>
  </conditionalFormatting>
  <conditionalFormatting sqref="D8">
    <cfRule type="expression" dxfId="99" priority="6">
      <formula>$B8=1</formula>
    </cfRule>
  </conditionalFormatting>
  <conditionalFormatting sqref="D27">
    <cfRule type="expression" dxfId="98" priority="7" stopIfTrue="1">
      <formula>$C27=TODAY()</formula>
    </cfRule>
  </conditionalFormatting>
  <conditionalFormatting sqref="D27">
    <cfRule type="expression" dxfId="97" priority="8">
      <formula>$A27&gt;0</formula>
    </cfRule>
  </conditionalFormatting>
  <conditionalFormatting sqref="D27">
    <cfRule type="expression" dxfId="96" priority="9">
      <formula>$B27=1</formula>
    </cfRule>
  </conditionalFormatting>
  <conditionalFormatting sqref="I4:I34">
    <cfRule type="expression" dxfId="95" priority="10" stopIfTrue="1">
      <formula>$C4=TODAY()</formula>
    </cfRule>
  </conditionalFormatting>
  <conditionalFormatting sqref="I4:I34">
    <cfRule type="expression" dxfId="94" priority="11">
      <formula>$A4&gt;0</formula>
    </cfRule>
  </conditionalFormatting>
  <conditionalFormatting sqref="I4:I34">
    <cfRule type="expression" dxfId="93" priority="12">
      <formula>$B4=1</formula>
    </cfRule>
  </conditionalFormatting>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000"/>
  <sheetViews>
    <sheetView workbookViewId="0">
      <pane ySplit="3" topLeftCell="A4" activePane="bottomLeft" state="frozen"/>
      <selection pane="bottomLeft" activeCell="G33" sqref="G33"/>
    </sheetView>
  </sheetViews>
  <sheetFormatPr baseColWidth="10" defaultColWidth="12.640625" defaultRowHeight="15" customHeight="1" x14ac:dyDescent="0.35"/>
  <cols>
    <col min="1" max="1" width="14.35546875" hidden="1" customWidth="1"/>
    <col min="2" max="2" width="8.35546875" hidden="1" customWidth="1"/>
    <col min="3" max="3" width="27.85546875" customWidth="1"/>
    <col min="4" max="4" width="25.85546875" customWidth="1"/>
    <col min="5" max="9" width="8" customWidth="1"/>
    <col min="10" max="10" width="7.35546875" customWidth="1"/>
    <col min="11" max="12" width="8" customWidth="1"/>
    <col min="13" max="13" width="8.85546875" customWidth="1"/>
    <col min="14" max="26" width="8" customWidth="1"/>
  </cols>
  <sheetData>
    <row r="1" spans="1:11" ht="14.25" customHeight="1" x14ac:dyDescent="0.4">
      <c r="A1" s="41">
        <v>7</v>
      </c>
      <c r="C1" s="124" t="str">
        <f>TEXT(DATE(Config!C2,A1,1),"MMMM")</f>
        <v>Juli</v>
      </c>
      <c r="E1" s="126" t="s">
        <v>55</v>
      </c>
      <c r="F1" s="127"/>
      <c r="G1" s="70" t="str">
        <f>IFERROR(IF($J$2-$J$1&lt;0,"-" &amp; TEXT(ABS($J$2-$J$1),"[h]:mm"),$J$2-$J$1),"")</f>
        <v>-168:00</v>
      </c>
      <c r="H1" s="128" t="s">
        <v>56</v>
      </c>
      <c r="I1" s="127"/>
      <c r="J1" s="71">
        <f>SUM(I4:I34)</f>
        <v>6.9999999999999982</v>
      </c>
      <c r="K1" s="71">
        <f ca="1">SUMIF(C4:C34, "&lt;=" &amp; TODAY(),I4:I34)</f>
        <v>0</v>
      </c>
    </row>
    <row r="2" spans="1:11" ht="14.25" customHeight="1" x14ac:dyDescent="0.4">
      <c r="C2" s="125"/>
      <c r="H2" s="128" t="s">
        <v>57</v>
      </c>
      <c r="I2" s="127"/>
      <c r="J2" s="71">
        <f>SUM(H4:H34)</f>
        <v>0</v>
      </c>
      <c r="K2" s="71">
        <f ca="1">SUMIF(C4:C34, "&lt;=" &amp; TODAY(),H4:H34)</f>
        <v>0</v>
      </c>
    </row>
    <row r="3" spans="1:11" ht="14.25" customHeight="1" x14ac:dyDescent="0.4">
      <c r="A3" s="41" t="s">
        <v>58</v>
      </c>
      <c r="B3" s="41" t="s">
        <v>59</v>
      </c>
      <c r="C3" s="72" t="s">
        <v>60</v>
      </c>
      <c r="D3" s="72" t="s">
        <v>61</v>
      </c>
      <c r="E3" s="72" t="s">
        <v>62</v>
      </c>
      <c r="F3" s="72" t="s">
        <v>63</v>
      </c>
      <c r="G3" s="72" t="s">
        <v>64</v>
      </c>
      <c r="H3" s="73" t="s">
        <v>65</v>
      </c>
      <c r="I3" s="73" t="s">
        <v>66</v>
      </c>
      <c r="J3" s="72" t="s">
        <v>67</v>
      </c>
      <c r="K3" s="74"/>
    </row>
    <row r="4" spans="1:11" ht="14.25" customHeight="1" x14ac:dyDescent="0.4">
      <c r="A4" s="75">
        <f>IFERROR(VLOOKUP(C4,Config!$B$7:$B$22,1,FALSE),0)</f>
        <v>0</v>
      </c>
      <c r="B4" s="41">
        <f>IFERROR(IF(AND(WEEKDAY(C4,2) &lt; 6,(LOOKUP(WEEKDAY(C4,2),Config!$C$10:$C$14,Config!$E$10:$E$14)&gt;0)),0,1),1)</f>
        <v>1</v>
      </c>
      <c r="C4" s="96">
        <f>DATE(Config!C2,A1,1)</f>
        <v>45108</v>
      </c>
      <c r="D4" s="97"/>
      <c r="E4" s="108"/>
      <c r="F4" s="108"/>
      <c r="G4" s="108"/>
      <c r="H4" s="91" t="str">
        <f t="shared" ref="H4:H34" si="0">IF((G4-E4-F4) =  0, "",G4-E4-F4)</f>
        <v/>
      </c>
      <c r="I4" s="91" t="str">
        <f>IF(OR(A4+B4 &gt; 0,Config!$C$4 &gt;C4),"",LOOKUP(WEEKDAY(C4,2),Config!$C$10:$C$14,Config!$E$10:$E$14))</f>
        <v/>
      </c>
      <c r="J4" s="98" t="str">
        <f t="shared" ref="J4:J34" si="1">IFERROR(IF(H4-I4&lt;0,"-" &amp; TEXT(ABS(H4-I4),"[h]:mm"),H4-I4),"")</f>
        <v/>
      </c>
    </row>
    <row r="5" spans="1:11" ht="14.25" customHeight="1" x14ac:dyDescent="0.4">
      <c r="A5" s="75">
        <f>IFERROR(VLOOKUP(C5,Config!$B$7:$B$22,1,FALSE),0)</f>
        <v>0</v>
      </c>
      <c r="B5" s="41">
        <f>IFERROR(IF(AND(WEEKDAY(C5,2) &lt; 6,(LOOKUP(WEEKDAY(C5,2),Config!$C$10:$C$14,Config!$E$10:$E$14)&gt;0)),0,1),1)</f>
        <v>1</v>
      </c>
      <c r="C5" s="96">
        <f t="shared" ref="C5:C29" si="2">C4+1</f>
        <v>45109</v>
      </c>
      <c r="D5" s="97"/>
      <c r="E5" s="108"/>
      <c r="F5" s="108"/>
      <c r="G5" s="108"/>
      <c r="H5" s="91" t="str">
        <f t="shared" si="0"/>
        <v/>
      </c>
      <c r="I5" s="91" t="str">
        <f>IF(OR(A5+B5 &gt; 0,Config!$C$4 &gt;C5),"",LOOKUP(WEEKDAY(C5,2),Config!$C$10:$C$14,Config!$E$10:$E$14))</f>
        <v/>
      </c>
      <c r="J5" s="98" t="str">
        <f t="shared" si="1"/>
        <v/>
      </c>
      <c r="K5" s="66"/>
    </row>
    <row r="6" spans="1:11" ht="14.25" customHeight="1" x14ac:dyDescent="0.4">
      <c r="A6" s="75">
        <f>IFERROR(VLOOKUP(C6,Config!$B$7:$B$22,1,FALSE),0)</f>
        <v>0</v>
      </c>
      <c r="B6" s="41">
        <f>IFERROR(IF(AND(WEEKDAY(C6,2) &lt; 6,(LOOKUP(WEEKDAY(C6,2),Config!$C$10:$C$14,Config!$E$10:$E$14)&gt;0)),0,1),1)</f>
        <v>0</v>
      </c>
      <c r="C6" s="96">
        <f t="shared" si="2"/>
        <v>45110</v>
      </c>
      <c r="D6" s="97"/>
      <c r="E6" s="108"/>
      <c r="F6" s="108"/>
      <c r="G6" s="108"/>
      <c r="H6" s="91" t="str">
        <f t="shared" si="0"/>
        <v/>
      </c>
      <c r="I6" s="91">
        <f>IF(OR(A6+B6 &gt; 0,Config!$C$4 &gt;C6),"",LOOKUP(WEEKDAY(C6,2),Config!$C$10:$C$14,Config!$E$10:$E$14))</f>
        <v>0.33333333333333337</v>
      </c>
      <c r="J6" s="98" t="str">
        <f t="shared" si="1"/>
        <v/>
      </c>
      <c r="K6" s="66"/>
    </row>
    <row r="7" spans="1:11" ht="14.25" customHeight="1" x14ac:dyDescent="0.4">
      <c r="A7" s="75">
        <f>IFERROR(VLOOKUP(C7,Config!$B$7:$B$22,1,FALSE),0)</f>
        <v>0</v>
      </c>
      <c r="B7" s="41">
        <f>IFERROR(IF(AND(WEEKDAY(C7,2) &lt; 6,(LOOKUP(WEEKDAY(C7,2),Config!$C$10:$C$14,Config!$E$10:$E$14)&gt;0)),0,1),1)</f>
        <v>0</v>
      </c>
      <c r="C7" s="96">
        <f t="shared" si="2"/>
        <v>45111</v>
      </c>
      <c r="D7" s="97"/>
      <c r="E7" s="108"/>
      <c r="F7" s="108"/>
      <c r="G7" s="108"/>
      <c r="H7" s="91" t="str">
        <f t="shared" si="0"/>
        <v/>
      </c>
      <c r="I7" s="91">
        <f>IF(OR(A7+B7 &gt; 0,Config!$C$4 &gt;C7),"",LOOKUP(WEEKDAY(C7,2),Config!$C$10:$C$14,Config!$E$10:$E$14))</f>
        <v>0.33333333333333337</v>
      </c>
      <c r="J7" s="98" t="str">
        <f t="shared" si="1"/>
        <v/>
      </c>
    </row>
    <row r="8" spans="1:11" ht="14.25" customHeight="1" x14ac:dyDescent="0.4">
      <c r="A8" s="75">
        <f>IFERROR(VLOOKUP(C8,Config!$B$7:$B$22,1,FALSE),0)</f>
        <v>0</v>
      </c>
      <c r="B8" s="41">
        <f>IFERROR(IF(AND(WEEKDAY(C8,2) &lt; 6,(LOOKUP(WEEKDAY(C8,2),Config!$C$10:$C$14,Config!$E$10:$E$14)&gt;0)),0,1),1)</f>
        <v>0</v>
      </c>
      <c r="C8" s="96">
        <f t="shared" si="2"/>
        <v>45112</v>
      </c>
      <c r="D8" s="97"/>
      <c r="E8" s="108"/>
      <c r="F8" s="108"/>
      <c r="G8" s="108"/>
      <c r="H8" s="91" t="str">
        <f t="shared" si="0"/>
        <v/>
      </c>
      <c r="I8" s="91">
        <f>IF(OR(A8+B8 &gt; 0,Config!$C$4 &gt;C8),"",LOOKUP(WEEKDAY(C8,2),Config!$C$10:$C$14,Config!$E$10:$E$14))</f>
        <v>0.33333333333333337</v>
      </c>
      <c r="J8" s="98" t="str">
        <f t="shared" si="1"/>
        <v/>
      </c>
    </row>
    <row r="9" spans="1:11" ht="14.25" customHeight="1" x14ac:dyDescent="0.4">
      <c r="A9" s="75">
        <f>IFERROR(VLOOKUP(C9,Config!$B$7:$B$22,1,FALSE),0)</f>
        <v>0</v>
      </c>
      <c r="B9" s="41">
        <f>IFERROR(IF(AND(WEEKDAY(C9,2) &lt; 6,(LOOKUP(WEEKDAY(C9,2),Config!$C$10:$C$14,Config!$E$10:$E$14)&gt;0)),0,1),1)</f>
        <v>0</v>
      </c>
      <c r="C9" s="96">
        <f t="shared" si="2"/>
        <v>45113</v>
      </c>
      <c r="D9" s="97"/>
      <c r="E9" s="108"/>
      <c r="F9" s="108"/>
      <c r="G9" s="108"/>
      <c r="H9" s="91" t="str">
        <f t="shared" si="0"/>
        <v/>
      </c>
      <c r="I9" s="91">
        <f>IF(OR(A9+B9 &gt; 0,Config!$C$4 &gt;C9),"",LOOKUP(WEEKDAY(C9,2),Config!$C$10:$C$14,Config!$E$10:$E$14))</f>
        <v>0.33333333333333337</v>
      </c>
      <c r="J9" s="98" t="str">
        <f t="shared" si="1"/>
        <v/>
      </c>
    </row>
    <row r="10" spans="1:11" ht="14.25" customHeight="1" x14ac:dyDescent="0.4">
      <c r="A10" s="75">
        <f>IFERROR(VLOOKUP(C10,Config!$B$7:$B$22,1,FALSE),0)</f>
        <v>0</v>
      </c>
      <c r="B10" s="41">
        <f>IFERROR(IF(AND(WEEKDAY(C10,2) &lt; 6,(LOOKUP(WEEKDAY(C10,2),Config!$C$10:$C$14,Config!$E$10:$E$14)&gt;0)),0,1),1)</f>
        <v>0</v>
      </c>
      <c r="C10" s="96">
        <f t="shared" si="2"/>
        <v>45114</v>
      </c>
      <c r="D10" s="97"/>
      <c r="E10" s="108"/>
      <c r="F10" s="108"/>
      <c r="G10" s="108"/>
      <c r="H10" s="91" t="str">
        <f t="shared" si="0"/>
        <v/>
      </c>
      <c r="I10" s="91">
        <f>IF(OR(A10+B10 &gt; 0,Config!$C$4 &gt;C10),"",LOOKUP(WEEKDAY(C10,2),Config!$C$10:$C$14,Config!$E$10:$E$14))</f>
        <v>0.33333333333333337</v>
      </c>
      <c r="J10" s="98" t="str">
        <f t="shared" si="1"/>
        <v/>
      </c>
    </row>
    <row r="11" spans="1:11" ht="14.25" customHeight="1" x14ac:dyDescent="0.4">
      <c r="A11" s="75">
        <f>IFERROR(VLOOKUP(C11,Config!$B$7:$B$22,1,FALSE),0)</f>
        <v>0</v>
      </c>
      <c r="B11" s="41">
        <f>IFERROR(IF(AND(WEEKDAY(C11,2) &lt; 6,(LOOKUP(WEEKDAY(C11,2),Config!$C$10:$C$14,Config!$E$10:$E$14)&gt;0)),0,1),1)</f>
        <v>1</v>
      </c>
      <c r="C11" s="96">
        <f t="shared" si="2"/>
        <v>45115</v>
      </c>
      <c r="D11" s="97"/>
      <c r="E11" s="108"/>
      <c r="F11" s="108"/>
      <c r="G11" s="108"/>
      <c r="H11" s="91" t="str">
        <f t="shared" si="0"/>
        <v/>
      </c>
      <c r="I11" s="91" t="str">
        <f>IF(OR(A11+B11 &gt; 0,Config!$C$4 &gt;C11),"",LOOKUP(WEEKDAY(C11,2),Config!$C$10:$C$14,Config!$E$10:$E$14))</f>
        <v/>
      </c>
      <c r="J11" s="98" t="str">
        <f t="shared" si="1"/>
        <v/>
      </c>
    </row>
    <row r="12" spans="1:11" ht="14.25" customHeight="1" x14ac:dyDescent="0.4">
      <c r="A12" s="75">
        <f>IFERROR(VLOOKUP(C12,Config!$B$7:$B$22,1,FALSE),0)</f>
        <v>0</v>
      </c>
      <c r="B12" s="41">
        <f>IFERROR(IF(AND(WEEKDAY(C12,2) &lt; 6,(LOOKUP(WEEKDAY(C12,2),Config!$C$10:$C$14,Config!$E$10:$E$14)&gt;0)),0,1),1)</f>
        <v>1</v>
      </c>
      <c r="C12" s="96">
        <f t="shared" si="2"/>
        <v>45116</v>
      </c>
      <c r="D12" s="97"/>
      <c r="E12" s="108"/>
      <c r="F12" s="108"/>
      <c r="G12" s="108"/>
      <c r="H12" s="91" t="str">
        <f t="shared" si="0"/>
        <v/>
      </c>
      <c r="I12" s="91" t="str">
        <f>IF(OR(A12+B12 &gt; 0,Config!$C$4 &gt;C12),"",LOOKUP(WEEKDAY(C12,2),Config!$C$10:$C$14,Config!$E$10:$E$14))</f>
        <v/>
      </c>
      <c r="J12" s="98" t="str">
        <f t="shared" si="1"/>
        <v/>
      </c>
    </row>
    <row r="13" spans="1:11" ht="14.25" customHeight="1" x14ac:dyDescent="0.4">
      <c r="A13" s="75">
        <f>IFERROR(VLOOKUP(C13,Config!$B$7:$B$22,1,FALSE),0)</f>
        <v>0</v>
      </c>
      <c r="B13" s="41">
        <f>IFERROR(IF(AND(WEEKDAY(C13,2) &lt; 6,(LOOKUP(WEEKDAY(C13,2),Config!$C$10:$C$14,Config!$E$10:$E$14)&gt;0)),0,1),1)</f>
        <v>0</v>
      </c>
      <c r="C13" s="96">
        <f t="shared" si="2"/>
        <v>45117</v>
      </c>
      <c r="D13" s="97"/>
      <c r="E13" s="108"/>
      <c r="F13" s="108"/>
      <c r="G13" s="108"/>
      <c r="H13" s="91" t="str">
        <f t="shared" si="0"/>
        <v/>
      </c>
      <c r="I13" s="91">
        <f>IF(OR(A13+B13 &gt; 0,Config!$C$4 &gt;C13),"",LOOKUP(WEEKDAY(C13,2),Config!$C$10:$C$14,Config!$E$10:$E$14))</f>
        <v>0.33333333333333337</v>
      </c>
      <c r="J13" s="98" t="str">
        <f t="shared" si="1"/>
        <v/>
      </c>
    </row>
    <row r="14" spans="1:11" ht="14.25" customHeight="1" x14ac:dyDescent="0.4">
      <c r="A14" s="75">
        <f>IFERROR(VLOOKUP(C14,Config!$B$7:$B$22,1,FALSE),0)</f>
        <v>0</v>
      </c>
      <c r="B14" s="41">
        <f>IFERROR(IF(AND(WEEKDAY(C14,2) &lt; 6,(LOOKUP(WEEKDAY(C14,2),Config!$C$10:$C$14,Config!$E$10:$E$14)&gt;0)),0,1),1)</f>
        <v>0</v>
      </c>
      <c r="C14" s="96">
        <f t="shared" si="2"/>
        <v>45118</v>
      </c>
      <c r="D14" s="97"/>
      <c r="E14" s="108"/>
      <c r="F14" s="108"/>
      <c r="G14" s="108"/>
      <c r="H14" s="91" t="str">
        <f t="shared" si="0"/>
        <v/>
      </c>
      <c r="I14" s="91">
        <f>IF(OR(A14+B14 &gt; 0,Config!$C$4 &gt;C14),"",LOOKUP(WEEKDAY(C14,2),Config!$C$10:$C$14,Config!$E$10:$E$14))</f>
        <v>0.33333333333333337</v>
      </c>
      <c r="J14" s="98" t="str">
        <f t="shared" si="1"/>
        <v/>
      </c>
    </row>
    <row r="15" spans="1:11" ht="14.25" customHeight="1" x14ac:dyDescent="0.4">
      <c r="A15" s="75">
        <f>IFERROR(VLOOKUP(C15,Config!$B$7:$B$22,1,FALSE),0)</f>
        <v>0</v>
      </c>
      <c r="B15" s="41">
        <f>IFERROR(IF(AND(WEEKDAY(C15,2) &lt; 6,(LOOKUP(WEEKDAY(C15,2),Config!$C$10:$C$14,Config!$E$10:$E$14)&gt;0)),0,1),1)</f>
        <v>0</v>
      </c>
      <c r="C15" s="96">
        <f t="shared" si="2"/>
        <v>45119</v>
      </c>
      <c r="D15" s="97"/>
      <c r="E15" s="108"/>
      <c r="F15" s="108"/>
      <c r="G15" s="108"/>
      <c r="H15" s="91" t="str">
        <f t="shared" si="0"/>
        <v/>
      </c>
      <c r="I15" s="91">
        <f>IF(OR(A15+B15 &gt; 0,Config!$C$4 &gt;C15),"",LOOKUP(WEEKDAY(C15,2),Config!$C$10:$C$14,Config!$E$10:$E$14))</f>
        <v>0.33333333333333337</v>
      </c>
      <c r="J15" s="98" t="str">
        <f t="shared" si="1"/>
        <v/>
      </c>
    </row>
    <row r="16" spans="1:11" ht="14.25" customHeight="1" x14ac:dyDescent="0.4">
      <c r="A16" s="75">
        <f>IFERROR(VLOOKUP(C16,Config!$B$7:$B$22,1,FALSE),0)</f>
        <v>0</v>
      </c>
      <c r="B16" s="41">
        <f>IFERROR(IF(AND(WEEKDAY(C16,2) &lt; 6,(LOOKUP(WEEKDAY(C16,2),Config!$C$10:$C$14,Config!$E$10:$E$14)&gt;0)),0,1),1)</f>
        <v>0</v>
      </c>
      <c r="C16" s="96">
        <f t="shared" si="2"/>
        <v>45120</v>
      </c>
      <c r="D16" s="97"/>
      <c r="E16" s="108"/>
      <c r="F16" s="108"/>
      <c r="G16" s="108"/>
      <c r="H16" s="91" t="str">
        <f t="shared" si="0"/>
        <v/>
      </c>
      <c r="I16" s="91">
        <f>IF(OR(A16+B16 &gt; 0,Config!$C$4 &gt;C16),"",LOOKUP(WEEKDAY(C16,2),Config!$C$10:$C$14,Config!$E$10:$E$14))</f>
        <v>0.33333333333333337</v>
      </c>
      <c r="J16" s="98" t="str">
        <f t="shared" si="1"/>
        <v/>
      </c>
    </row>
    <row r="17" spans="1:13" ht="14.25" customHeight="1" x14ac:dyDescent="0.4">
      <c r="A17" s="75">
        <f>IFERROR(VLOOKUP(C17,Config!$B$7:$B$22,1,FALSE),0)</f>
        <v>0</v>
      </c>
      <c r="B17" s="41">
        <f>IFERROR(IF(AND(WEEKDAY(C17,2) &lt; 6,(LOOKUP(WEEKDAY(C17,2),Config!$C$10:$C$14,Config!$E$10:$E$14)&gt;0)),0,1),1)</f>
        <v>0</v>
      </c>
      <c r="C17" s="96">
        <f t="shared" si="2"/>
        <v>45121</v>
      </c>
      <c r="D17" s="97"/>
      <c r="E17" s="108"/>
      <c r="F17" s="108"/>
      <c r="G17" s="108"/>
      <c r="H17" s="91" t="str">
        <f t="shared" si="0"/>
        <v/>
      </c>
      <c r="I17" s="91">
        <f>IF(OR(A17+B17 &gt; 0,Config!$C$4 &gt;C17),"",LOOKUP(WEEKDAY(C17,2),Config!$C$10:$C$14,Config!$E$10:$E$14))</f>
        <v>0.33333333333333337</v>
      </c>
      <c r="J17" s="98" t="str">
        <f t="shared" si="1"/>
        <v/>
      </c>
      <c r="M17" s="77"/>
    </row>
    <row r="18" spans="1:13" ht="14.25" customHeight="1" x14ac:dyDescent="0.4">
      <c r="A18" s="75">
        <f>IFERROR(VLOOKUP(C18,Config!$B$7:$B$22,1,FALSE),0)</f>
        <v>0</v>
      </c>
      <c r="B18" s="41">
        <f>IFERROR(IF(AND(WEEKDAY(C18,2) &lt; 6,(LOOKUP(WEEKDAY(C18,2),Config!$C$10:$C$14,Config!$E$10:$E$14)&gt;0)),0,1),1)</f>
        <v>1</v>
      </c>
      <c r="C18" s="96">
        <f t="shared" si="2"/>
        <v>45122</v>
      </c>
      <c r="D18" s="97"/>
      <c r="E18" s="108"/>
      <c r="F18" s="108"/>
      <c r="G18" s="108"/>
      <c r="H18" s="91" t="str">
        <f t="shared" si="0"/>
        <v/>
      </c>
      <c r="I18" s="91" t="str">
        <f>IF(OR(A18+B18 &gt; 0,Config!$C$4 &gt;C18),"",LOOKUP(WEEKDAY(C18,2),Config!$C$10:$C$14,Config!$E$10:$E$14))</f>
        <v/>
      </c>
      <c r="J18" s="98" t="str">
        <f t="shared" si="1"/>
        <v/>
      </c>
    </row>
    <row r="19" spans="1:13" ht="14.25" customHeight="1" x14ac:dyDescent="0.4">
      <c r="A19" s="75">
        <f>IFERROR(VLOOKUP(C19,Config!$B$7:$B$22,1,FALSE),0)</f>
        <v>0</v>
      </c>
      <c r="B19" s="41">
        <f>IFERROR(IF(AND(WEEKDAY(C19,2) &lt; 6,(LOOKUP(WEEKDAY(C19,2),Config!$C$10:$C$14,Config!$E$10:$E$14)&gt;0)),0,1),1)</f>
        <v>1</v>
      </c>
      <c r="C19" s="96">
        <f t="shared" si="2"/>
        <v>45123</v>
      </c>
      <c r="D19" s="97"/>
      <c r="E19" s="108"/>
      <c r="F19" s="108"/>
      <c r="G19" s="108"/>
      <c r="H19" s="91" t="str">
        <f t="shared" si="0"/>
        <v/>
      </c>
      <c r="I19" s="91" t="str">
        <f>IF(OR(A19+B19 &gt; 0,Config!$C$4 &gt;C19),"",LOOKUP(WEEKDAY(C19,2),Config!$C$10:$C$14,Config!$E$10:$E$14))</f>
        <v/>
      </c>
      <c r="J19" s="98" t="str">
        <f t="shared" si="1"/>
        <v/>
      </c>
    </row>
    <row r="20" spans="1:13" ht="14.25" customHeight="1" x14ac:dyDescent="0.4">
      <c r="A20" s="75">
        <f>IFERROR(VLOOKUP(C20,Config!$B$7:$B$22,1,FALSE),0)</f>
        <v>0</v>
      </c>
      <c r="B20" s="41">
        <f>IFERROR(IF(AND(WEEKDAY(C20,2) &lt; 6,(LOOKUP(WEEKDAY(C20,2),Config!$C$10:$C$14,Config!$E$10:$E$14)&gt;0)),0,1),1)</f>
        <v>0</v>
      </c>
      <c r="C20" s="96">
        <f t="shared" si="2"/>
        <v>45124</v>
      </c>
      <c r="D20" s="97"/>
      <c r="E20" s="108"/>
      <c r="F20" s="108"/>
      <c r="G20" s="108"/>
      <c r="H20" s="91" t="str">
        <f t="shared" si="0"/>
        <v/>
      </c>
      <c r="I20" s="91">
        <f>IF(OR(A20+B20 &gt; 0,Config!$C$4 &gt;C20),"",LOOKUP(WEEKDAY(C20,2),Config!$C$10:$C$14,Config!$E$10:$E$14))</f>
        <v>0.33333333333333337</v>
      </c>
      <c r="J20" s="98" t="str">
        <f t="shared" si="1"/>
        <v/>
      </c>
    </row>
    <row r="21" spans="1:13" ht="14.25" customHeight="1" x14ac:dyDescent="0.4">
      <c r="A21" s="75">
        <f>IFERROR(VLOOKUP(C21,Config!$B$7:$B$22,1,FALSE),0)</f>
        <v>0</v>
      </c>
      <c r="B21" s="41">
        <f>IFERROR(IF(AND(WEEKDAY(C21,2) &lt; 6,(LOOKUP(WEEKDAY(C21,2),Config!$C$10:$C$14,Config!$E$10:$E$14)&gt;0)),0,1),1)</f>
        <v>0</v>
      </c>
      <c r="C21" s="96">
        <f t="shared" si="2"/>
        <v>45125</v>
      </c>
      <c r="D21" s="97"/>
      <c r="E21" s="108"/>
      <c r="F21" s="108"/>
      <c r="G21" s="108"/>
      <c r="H21" s="91" t="str">
        <f t="shared" si="0"/>
        <v/>
      </c>
      <c r="I21" s="91">
        <f>IF(OR(A21+B21 &gt; 0,Config!$C$4 &gt;C21),"",LOOKUP(WEEKDAY(C21,2),Config!$C$10:$C$14,Config!$E$10:$E$14))</f>
        <v>0.33333333333333337</v>
      </c>
      <c r="J21" s="98" t="str">
        <f t="shared" si="1"/>
        <v/>
      </c>
    </row>
    <row r="22" spans="1:13" ht="14.25" customHeight="1" x14ac:dyDescent="0.4">
      <c r="A22" s="75">
        <f>IFERROR(VLOOKUP(C22,Config!$B$7:$B$22,1,FALSE),0)</f>
        <v>0</v>
      </c>
      <c r="B22" s="41">
        <f>IFERROR(IF(AND(WEEKDAY(C22,2) &lt; 6,(LOOKUP(WEEKDAY(C22,2),Config!$C$10:$C$14,Config!$E$10:$E$14)&gt;0)),0,1),1)</f>
        <v>0</v>
      </c>
      <c r="C22" s="96">
        <f t="shared" si="2"/>
        <v>45126</v>
      </c>
      <c r="D22" s="97"/>
      <c r="E22" s="108"/>
      <c r="F22" s="108"/>
      <c r="G22" s="108"/>
      <c r="H22" s="91" t="str">
        <f t="shared" si="0"/>
        <v/>
      </c>
      <c r="I22" s="91">
        <f>IF(OR(A22+B22 &gt; 0,Config!$C$4 &gt;C22),"",LOOKUP(WEEKDAY(C22,2),Config!$C$10:$C$14,Config!$E$10:$E$14))</f>
        <v>0.33333333333333337</v>
      </c>
      <c r="J22" s="98" t="str">
        <f t="shared" si="1"/>
        <v/>
      </c>
    </row>
    <row r="23" spans="1:13" ht="14.25" customHeight="1" x14ac:dyDescent="0.4">
      <c r="A23" s="75">
        <f>IFERROR(VLOOKUP(C23,Config!$B$7:$B$22,1,FALSE),0)</f>
        <v>0</v>
      </c>
      <c r="B23" s="41">
        <f>IFERROR(IF(AND(WEEKDAY(C23,2) &lt; 6,(LOOKUP(WEEKDAY(C23,2),Config!$C$10:$C$14,Config!$E$10:$E$14)&gt;0)),0,1),1)</f>
        <v>0</v>
      </c>
      <c r="C23" s="96">
        <f t="shared" si="2"/>
        <v>45127</v>
      </c>
      <c r="D23" s="97"/>
      <c r="E23" s="108"/>
      <c r="F23" s="108"/>
      <c r="G23" s="108"/>
      <c r="H23" s="91" t="str">
        <f t="shared" si="0"/>
        <v/>
      </c>
      <c r="I23" s="91">
        <f>IF(OR(A23+B23 &gt; 0,Config!$C$4 &gt;C23),"",LOOKUP(WEEKDAY(C23,2),Config!$C$10:$C$14,Config!$E$10:$E$14))</f>
        <v>0.33333333333333337</v>
      </c>
      <c r="J23" s="98" t="str">
        <f t="shared" si="1"/>
        <v/>
      </c>
    </row>
    <row r="24" spans="1:13" ht="14.25" customHeight="1" x14ac:dyDescent="0.4">
      <c r="A24" s="75">
        <f>IFERROR(VLOOKUP(C24,Config!$B$7:$B$22,1,FALSE),0)</f>
        <v>0</v>
      </c>
      <c r="B24" s="41">
        <f>IFERROR(IF(AND(WEEKDAY(C24,2) &lt; 6,(LOOKUP(WEEKDAY(C24,2),Config!$C$10:$C$14,Config!$E$10:$E$14)&gt;0)),0,1),1)</f>
        <v>0</v>
      </c>
      <c r="C24" s="96">
        <f t="shared" si="2"/>
        <v>45128</v>
      </c>
      <c r="D24" s="97"/>
      <c r="E24" s="108"/>
      <c r="F24" s="108"/>
      <c r="G24" s="108"/>
      <c r="H24" s="91" t="str">
        <f t="shared" si="0"/>
        <v/>
      </c>
      <c r="I24" s="91">
        <f>IF(OR(A24+B24 &gt; 0,Config!$C$4 &gt;C24),"",LOOKUP(WEEKDAY(C24,2),Config!$C$10:$C$14,Config!$E$10:$E$14))</f>
        <v>0.33333333333333337</v>
      </c>
      <c r="J24" s="98" t="str">
        <f t="shared" si="1"/>
        <v/>
      </c>
    </row>
    <row r="25" spans="1:13" ht="14.25" customHeight="1" x14ac:dyDescent="0.4">
      <c r="A25" s="75">
        <f>IFERROR(VLOOKUP(C25,Config!$B$7:$B$22,1,FALSE),0)</f>
        <v>0</v>
      </c>
      <c r="B25" s="41">
        <f>IFERROR(IF(AND(WEEKDAY(C25,2) &lt; 6,(LOOKUP(WEEKDAY(C25,2),Config!$C$10:$C$14,Config!$E$10:$E$14)&gt;0)),0,1),1)</f>
        <v>1</v>
      </c>
      <c r="C25" s="96">
        <f t="shared" si="2"/>
        <v>45129</v>
      </c>
      <c r="D25" s="97"/>
      <c r="E25" s="108"/>
      <c r="F25" s="108"/>
      <c r="G25" s="108"/>
      <c r="H25" s="91" t="str">
        <f t="shared" si="0"/>
        <v/>
      </c>
      <c r="I25" s="91" t="str">
        <f>IF(OR(A25+B25 &gt; 0,Config!$C$4 &gt;C25),"",LOOKUP(WEEKDAY(C25,2),Config!$C$10:$C$14,Config!$E$10:$E$14))</f>
        <v/>
      </c>
      <c r="J25" s="98" t="str">
        <f t="shared" si="1"/>
        <v/>
      </c>
    </row>
    <row r="26" spans="1:13" ht="14.25" customHeight="1" x14ac:dyDescent="0.4">
      <c r="A26" s="75">
        <f>IFERROR(VLOOKUP(C26,Config!$B$7:$B$22,1,FALSE),0)</f>
        <v>0</v>
      </c>
      <c r="B26" s="41">
        <f>IFERROR(IF(AND(WEEKDAY(C26,2) &lt; 6,(LOOKUP(WEEKDAY(C26,2),Config!$C$10:$C$14,Config!$E$10:$E$14)&gt;0)),0,1),1)</f>
        <v>1</v>
      </c>
      <c r="C26" s="96">
        <f t="shared" si="2"/>
        <v>45130</v>
      </c>
      <c r="D26" s="97"/>
      <c r="E26" s="108"/>
      <c r="F26" s="108"/>
      <c r="G26" s="108"/>
      <c r="H26" s="91" t="str">
        <f t="shared" si="0"/>
        <v/>
      </c>
      <c r="I26" s="91" t="str">
        <f>IF(OR(A26+B26 &gt; 0,Config!$C$4 &gt;C26),"",LOOKUP(WEEKDAY(C26,2),Config!$C$10:$C$14,Config!$E$10:$E$14))</f>
        <v/>
      </c>
      <c r="J26" s="98" t="str">
        <f t="shared" si="1"/>
        <v/>
      </c>
    </row>
    <row r="27" spans="1:13" ht="14.25" customHeight="1" x14ac:dyDescent="0.4">
      <c r="A27" s="75">
        <f>IFERROR(VLOOKUP(C27,Config!$B$7:$B$22,1,FALSE),0)</f>
        <v>0</v>
      </c>
      <c r="B27" s="41">
        <f>IFERROR(IF(AND(WEEKDAY(C27,2) &lt; 6,(LOOKUP(WEEKDAY(C27,2),Config!$C$10:$C$14,Config!$E$10:$E$14)&gt;0)),0,1),1)</f>
        <v>0</v>
      </c>
      <c r="C27" s="96">
        <f t="shared" si="2"/>
        <v>45131</v>
      </c>
      <c r="D27" s="97"/>
      <c r="E27" s="108"/>
      <c r="F27" s="108"/>
      <c r="G27" s="108"/>
      <c r="H27" s="91" t="str">
        <f t="shared" si="0"/>
        <v/>
      </c>
      <c r="I27" s="91">
        <f>IF(OR(A27+B27 &gt; 0,Config!$C$4 &gt;C27),"",LOOKUP(WEEKDAY(C27,2),Config!$C$10:$C$14,Config!$E$10:$E$14))</f>
        <v>0.33333333333333337</v>
      </c>
      <c r="J27" s="98" t="str">
        <f t="shared" si="1"/>
        <v/>
      </c>
    </row>
    <row r="28" spans="1:13" ht="14.25" customHeight="1" x14ac:dyDescent="0.4">
      <c r="A28" s="75">
        <f>IFERROR(VLOOKUP(C28,Config!$B$7:$B$22,1,FALSE),0)</f>
        <v>0</v>
      </c>
      <c r="B28" s="41">
        <f>IFERROR(IF(AND(WEEKDAY(C28,2) &lt; 6,(LOOKUP(WEEKDAY(C28,2),Config!$C$10:$C$14,Config!$E$10:$E$14)&gt;0)),0,1),1)</f>
        <v>0</v>
      </c>
      <c r="C28" s="96">
        <f t="shared" si="2"/>
        <v>45132</v>
      </c>
      <c r="D28" s="97"/>
      <c r="E28" s="108"/>
      <c r="F28" s="108"/>
      <c r="G28" s="108"/>
      <c r="H28" s="91" t="str">
        <f t="shared" si="0"/>
        <v/>
      </c>
      <c r="I28" s="91">
        <f>IF(OR(A28+B28 &gt; 0,Config!$C$4 &gt;C28),"",LOOKUP(WEEKDAY(C28,2),Config!$C$10:$C$14,Config!$E$10:$E$14))</f>
        <v>0.33333333333333337</v>
      </c>
      <c r="J28" s="98" t="str">
        <f t="shared" si="1"/>
        <v/>
      </c>
    </row>
    <row r="29" spans="1:13" ht="14.25" customHeight="1" x14ac:dyDescent="0.4">
      <c r="A29" s="75">
        <f>IFERROR(VLOOKUP(C29,Config!$B$7:$B$22,1,FALSE),0)</f>
        <v>0</v>
      </c>
      <c r="B29" s="41">
        <f>IFERROR(IF(AND(WEEKDAY(C29,2) &lt; 6,(LOOKUP(WEEKDAY(C29,2),Config!$C$10:$C$14,Config!$E$10:$E$14)&gt;0)),0,1),1)</f>
        <v>0</v>
      </c>
      <c r="C29" s="96">
        <f t="shared" si="2"/>
        <v>45133</v>
      </c>
      <c r="D29" s="97"/>
      <c r="E29" s="108"/>
      <c r="F29" s="108"/>
      <c r="G29" s="108"/>
      <c r="H29" s="91" t="str">
        <f t="shared" si="0"/>
        <v/>
      </c>
      <c r="I29" s="91">
        <f>IF(OR(A29+B29 &gt; 0,Config!$C$4 &gt;C29),"",LOOKUP(WEEKDAY(C29,2),Config!$C$10:$C$14,Config!$E$10:$E$14))</f>
        <v>0.33333333333333337</v>
      </c>
      <c r="J29" s="98" t="str">
        <f t="shared" si="1"/>
        <v/>
      </c>
    </row>
    <row r="30" spans="1:13" ht="14.25" customHeight="1" x14ac:dyDescent="0.4">
      <c r="A30" s="75">
        <f>IFERROR(VLOOKUP(C30,Config!$B$7:$B$22,1,FALSE),0)</f>
        <v>0</v>
      </c>
      <c r="B30" s="41">
        <f>IFERROR(IF(AND(WEEKDAY(C30,2) &lt; 6,(LOOKUP(WEEKDAY(C30,2),Config!$C$10:$C$14,Config!$E$10:$E$14)&gt;0)),0,1),1)</f>
        <v>0</v>
      </c>
      <c r="C30" s="96">
        <f t="shared" ref="C30:C33" si="3">IF(MONTH(C29+1)=$A$1,C29+1,"")</f>
        <v>45134</v>
      </c>
      <c r="D30" s="97"/>
      <c r="E30" s="108"/>
      <c r="F30" s="108"/>
      <c r="G30" s="108"/>
      <c r="H30" s="91" t="str">
        <f t="shared" si="0"/>
        <v/>
      </c>
      <c r="I30" s="91">
        <f>IF(OR(A30+B30 &gt; 0,Config!$C$4 &gt;C30),"",LOOKUP(WEEKDAY(C30,2),Config!$C$10:$C$14,Config!$E$10:$E$14))</f>
        <v>0.33333333333333337</v>
      </c>
      <c r="J30" s="98" t="str">
        <f t="shared" si="1"/>
        <v/>
      </c>
    </row>
    <row r="31" spans="1:13" ht="14.25" customHeight="1" x14ac:dyDescent="0.4">
      <c r="A31" s="75">
        <f>IFERROR(VLOOKUP(C31,Config!$B$7:$B$22,1,FALSE),0)</f>
        <v>0</v>
      </c>
      <c r="B31" s="41">
        <f>IFERROR(IF(AND(WEEKDAY(C31,2) &lt; 6,(LOOKUP(WEEKDAY(C31,2),Config!$C$10:$C$14,Config!$E$10:$E$14)&gt;0)),0,1),1)</f>
        <v>0</v>
      </c>
      <c r="C31" s="96">
        <f t="shared" si="3"/>
        <v>45135</v>
      </c>
      <c r="D31" s="97"/>
      <c r="E31" s="108"/>
      <c r="F31" s="108"/>
      <c r="G31" s="108"/>
      <c r="H31" s="91" t="str">
        <f t="shared" si="0"/>
        <v/>
      </c>
      <c r="I31" s="91">
        <f>IF(OR(A31+B31 &gt; 0,Config!$C$4 &gt;C31),"",LOOKUP(WEEKDAY(C31,2),Config!$C$10:$C$14,Config!$E$10:$E$14))</f>
        <v>0.33333333333333337</v>
      </c>
      <c r="J31" s="98" t="str">
        <f t="shared" si="1"/>
        <v/>
      </c>
    </row>
    <row r="32" spans="1:13" ht="14.25" customHeight="1" x14ac:dyDescent="0.4">
      <c r="A32" s="75">
        <f>IFERROR(VLOOKUP(C32,Config!$B$7:$B$22,1,FALSE),0)</f>
        <v>0</v>
      </c>
      <c r="B32" s="41">
        <f>IFERROR(IF(AND(WEEKDAY(C32,2) &lt; 6,(LOOKUP(WEEKDAY(C32,2),Config!$C$10:$C$14,Config!$E$10:$E$14)&gt;0)),0,1),1)</f>
        <v>1</v>
      </c>
      <c r="C32" s="96">
        <f t="shared" si="3"/>
        <v>45136</v>
      </c>
      <c r="D32" s="97"/>
      <c r="E32" s="108"/>
      <c r="F32" s="108"/>
      <c r="G32" s="108"/>
      <c r="H32" s="91" t="str">
        <f t="shared" si="0"/>
        <v/>
      </c>
      <c r="I32" s="91" t="str">
        <f>IF(OR(A32+B32 &gt; 0,Config!$C$4 &gt;C32),"",LOOKUP(WEEKDAY(C32,2),Config!$C$10:$C$14,Config!$E$10:$E$14))</f>
        <v/>
      </c>
      <c r="J32" s="98" t="str">
        <f t="shared" si="1"/>
        <v/>
      </c>
    </row>
    <row r="33" spans="1:10" ht="14.25" customHeight="1" x14ac:dyDescent="0.4">
      <c r="A33" s="75">
        <f>IFERROR(VLOOKUP(C33,Config!$B$7:$B$22,1,FALSE),0)</f>
        <v>0</v>
      </c>
      <c r="B33" s="41">
        <f>IFERROR(IF(AND(WEEKDAY(C33,2) &lt; 6,(LOOKUP(WEEKDAY(C33,2),Config!$C$10:$C$14,Config!$E$10:$E$14)&gt;0)),0,1),1)</f>
        <v>1</v>
      </c>
      <c r="C33" s="96">
        <f t="shared" si="3"/>
        <v>45137</v>
      </c>
      <c r="D33" s="97"/>
      <c r="E33" s="108"/>
      <c r="F33" s="108"/>
      <c r="G33" s="108"/>
      <c r="H33" s="91" t="str">
        <f t="shared" si="0"/>
        <v/>
      </c>
      <c r="I33" s="91" t="str">
        <f>IF(OR(A33+B33 &gt; 0,Config!$C$4 &gt;C33),"",LOOKUP(WEEKDAY(C33,2),Config!$C$10:$C$14,Config!$E$10:$E$14))</f>
        <v/>
      </c>
      <c r="J33" s="98" t="str">
        <f t="shared" si="1"/>
        <v/>
      </c>
    </row>
    <row r="34" spans="1:10" ht="14.25" customHeight="1" x14ac:dyDescent="0.4">
      <c r="A34" s="75">
        <f>IFERROR(VLOOKUP(C34,Config!$B$7:$B$22,1,FALSE),0)</f>
        <v>0</v>
      </c>
      <c r="B34" s="41">
        <f>IFERROR(IF(AND(WEEKDAY(C34,2) &lt; 6,(LOOKUP(WEEKDAY(C34,2),Config!$C$10:$C$14,Config!$E$10:$E$14)&gt;0)),0,1),1)</f>
        <v>0</v>
      </c>
      <c r="C34" s="96">
        <f>IFERROR(IF(MONTH(C33+1)=$A$1,C33+1,""),"")</f>
        <v>45138</v>
      </c>
      <c r="D34" s="97"/>
      <c r="E34" s="108"/>
      <c r="F34" s="108"/>
      <c r="G34" s="108"/>
      <c r="H34" s="91" t="str">
        <f t="shared" si="0"/>
        <v/>
      </c>
      <c r="I34" s="91">
        <f>IF(OR(A34+B34 &gt; 0,Config!$C$4 &gt;C34),"",LOOKUP(WEEKDAY(C34,2),Config!$C$10:$C$14,Config!$E$10:$E$14))</f>
        <v>0.33333333333333337</v>
      </c>
      <c r="J34" s="98" t="str">
        <f t="shared" si="1"/>
        <v/>
      </c>
    </row>
    <row r="35" spans="1:10" ht="14.25" customHeight="1" x14ac:dyDescent="0.35"/>
    <row r="36" spans="1:10" ht="14.25" customHeight="1" x14ac:dyDescent="0.35"/>
    <row r="37" spans="1:10" ht="14.25" customHeight="1" x14ac:dyDescent="0.35"/>
    <row r="38" spans="1:10" ht="14.25" customHeight="1" x14ac:dyDescent="0.35"/>
    <row r="39" spans="1:10" ht="14.25" customHeight="1" x14ac:dyDescent="0.35"/>
    <row r="40" spans="1:10" ht="14.25" customHeight="1" x14ac:dyDescent="0.35"/>
    <row r="41" spans="1:10" ht="14.25" customHeight="1" x14ac:dyDescent="0.35"/>
    <row r="42" spans="1:10" ht="14.25" customHeight="1" x14ac:dyDescent="0.35"/>
    <row r="43" spans="1:10" ht="14.25" customHeight="1" x14ac:dyDescent="0.35"/>
    <row r="44" spans="1:10" ht="14.25" customHeight="1" x14ac:dyDescent="0.35"/>
    <row r="45" spans="1:10" ht="14.25" customHeight="1" x14ac:dyDescent="0.35"/>
    <row r="46" spans="1:10" ht="14.25" customHeight="1" x14ac:dyDescent="0.35"/>
    <row r="47" spans="1:10" ht="14.25" customHeight="1" x14ac:dyDescent="0.35"/>
    <row r="48" spans="1:10"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4">
    <mergeCell ref="C1:C2"/>
    <mergeCell ref="E1:F1"/>
    <mergeCell ref="H1:I1"/>
    <mergeCell ref="H2:I2"/>
  </mergeCells>
  <conditionalFormatting sqref="C4:H34 J4:J34">
    <cfRule type="expression" dxfId="92" priority="1" stopIfTrue="1">
      <formula>$C4=TODAY()</formula>
    </cfRule>
  </conditionalFormatting>
  <conditionalFormatting sqref="C4:H34 J4:J34">
    <cfRule type="expression" dxfId="91" priority="2">
      <formula>$A4&gt;0</formula>
    </cfRule>
  </conditionalFormatting>
  <conditionalFormatting sqref="C4:H34 J4:J34">
    <cfRule type="expression" dxfId="90" priority="3">
      <formula>$B4=1</formula>
    </cfRule>
  </conditionalFormatting>
  <conditionalFormatting sqref="I4:I34">
    <cfRule type="expression" dxfId="89" priority="4" stopIfTrue="1">
      <formula>$C4=TODAY()</formula>
    </cfRule>
  </conditionalFormatting>
  <conditionalFormatting sqref="I4:I34">
    <cfRule type="expression" dxfId="88" priority="5">
      <formula>$A4&gt;0</formula>
    </cfRule>
  </conditionalFormatting>
  <conditionalFormatting sqref="I4:I34">
    <cfRule type="expression" dxfId="87" priority="6">
      <formula>$B4=1</formula>
    </cfRule>
  </conditionalFormatting>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Config</vt:lpstr>
      <vt:lpstr>Übersicht</vt:lpstr>
      <vt:lpstr>Januar</vt:lpstr>
      <vt:lpstr>Februar</vt:lpstr>
      <vt:lpstr>März</vt:lpstr>
      <vt:lpstr>April</vt:lpstr>
      <vt:lpstr>Mai</vt:lpstr>
      <vt:lpstr>Juni</vt:lpstr>
      <vt:lpstr>Juli</vt:lpstr>
      <vt:lpstr>August</vt:lpstr>
      <vt:lpstr>September</vt:lpstr>
      <vt:lpstr>Oktober</vt:lpstr>
      <vt:lpstr>November</vt:lpstr>
      <vt:lpstr>Dezember</vt:lpstr>
      <vt:lpstr>Wochentag</vt:lpstr>
    </vt:vector>
  </TitlesOfParts>
  <Company>mm medizin + medien Verlag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TimeTrack2023</dc:title>
  <dc:creator>Martin Schulze</dc:creator>
  <cp:lastModifiedBy>Krapp, Maren</cp:lastModifiedBy>
  <dcterms:created xsi:type="dcterms:W3CDTF">2019-12-23T11:14:28Z</dcterms:created>
  <dcterms:modified xsi:type="dcterms:W3CDTF">2023-01-16T09:46:08Z</dcterms:modified>
  <cp:category>Hausarzt.digital Download</cp:category>
</cp:coreProperties>
</file>